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chartsheets/sheet8.xml" ContentType="application/vnd.openxmlformats-officedocument.spreadsheetml.chartsheet+xml"/>
  <Override PartName="/xl/chartsheets/sheet9.xml" ContentType="application/vnd.openxmlformats-officedocument.spreadsheetml.chartsheet+xml"/>
  <Override PartName="/xl/chartsheets/sheet10.xml" ContentType="application/vnd.openxmlformats-officedocument.spreadsheetml.chartsheet+xml"/>
  <Override PartName="/xl/chartsheets/sheet11.xml" ContentType="application/vnd.openxmlformats-officedocument.spreadsheetml.chartsheet+xml"/>
  <Override PartName="/xl/chartsheets/sheet12.xml" ContentType="application/vnd.openxmlformats-officedocument.spreadsheetml.chartsheet+xml"/>
  <Override PartName="/xl/chartsheets/sheet13.xml" ContentType="application/vnd.openxmlformats-officedocument.spreadsheetml.chartsheet+xml"/>
  <Override PartName="/xl/chartsheets/sheet14.xml" ContentType="application/vnd.openxmlformats-officedocument.spreadsheetml.chartsheet+xml"/>
  <Override PartName="/xl/chartsheets/sheet15.xml" ContentType="application/vnd.openxmlformats-officedocument.spreadsheetml.chartsheet+xml"/>
  <Override PartName="/xl/chartsheets/sheet16.xml" ContentType="application/vnd.openxmlformats-officedocument.spreadsheetml.chartsheet+xml"/>
  <Override PartName="/xl/chartsheets/sheet17.xml" ContentType="application/vnd.openxmlformats-officedocument.spreadsheetml.chartsheet+xml"/>
  <Override PartName="/xl/chartsheets/sheet18.xml" ContentType="application/vnd.openxmlformats-officedocument.spreadsheetml.chartsheet+xml"/>
  <Override PartName="/xl/chartsheets/sheet19.xml" ContentType="application/vnd.openxmlformats-officedocument.spreadsheetml.chartsheet+xml"/>
  <Override PartName="/xl/chartsheets/sheet20.xml" ContentType="application/vnd.openxmlformats-officedocument.spreadsheetml.chartsheet+xml"/>
  <Override PartName="/xl/worksheets/sheet1.xml" ContentType="application/vnd.openxmlformats-officedocument.spreadsheetml.worksheet+xml"/>
  <Override PartName="/xl/chartsheets/sheet21.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7.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8.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9.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0.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1.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C:\Users\jpste\Documents\0. New\6. Capstone\3. Material de apoyo\"/>
    </mc:Choice>
  </mc:AlternateContent>
  <xr:revisionPtr revIDLastSave="0" documentId="13_ncr:1_{963131A1-4ACA-4552-AE9B-AD77413AEB20}" xr6:coauthVersionLast="47" xr6:coauthVersionMax="47" xr10:uidLastSave="{00000000-0000-0000-0000-000000000000}"/>
  <bookViews>
    <workbookView xWindow="-108" yWindow="-108" windowWidth="20376" windowHeight="12096" tabRatio="816" xr2:uid="{205E2969-CC22-4946-B630-6AA334F8A259}"/>
  </bookViews>
  <sheets>
    <sheet name="EAMU esp" sheetId="33" r:id="rId1"/>
    <sheet name="EAMU eng" sheetId="31" r:id="rId2"/>
    <sheet name="MAD esp" sheetId="34" r:id="rId3"/>
    <sheet name="MAD eng" sheetId="32" r:id="rId4"/>
    <sheet name="Tran esp" sheetId="35" r:id="rId5"/>
    <sheet name="Tran eng" sheetId="27" r:id="rId6"/>
    <sheet name="Comm s" sheetId="36" r:id="rId7"/>
    <sheet name="Comm e" sheetId="13" r:id="rId8"/>
    <sheet name="Cons s" sheetId="37" r:id="rId9"/>
    <sheet name="Cons e" sheetId="11" r:id="rId10"/>
    <sheet name="Ret s" sheetId="38" r:id="rId11"/>
    <sheet name="Ret e" sheetId="21" r:id="rId12"/>
    <sheet name="Heal e" sheetId="12" r:id="rId13"/>
    <sheet name="Heal s" sheetId="40" r:id="rId14"/>
    <sheet name="Leis e" sheetId="22" r:id="rId15"/>
    <sheet name="Leis s" sheetId="39" r:id="rId16"/>
    <sheet name="ITC e" sheetId="14" r:id="rId17"/>
    <sheet name="ITC s" sheetId="42" r:id="rId18"/>
    <sheet name="Soft e" sheetId="15" r:id="rId19"/>
    <sheet name="Soft s" sheetId="43" r:id="rId20"/>
    <sheet name="Segm" sheetId="23" r:id="rId21"/>
    <sheet name="Segments" sheetId="44" r:id="rId22"/>
    <sheet name="EVA" sheetId="7" r:id="rId23"/>
    <sheet name="EVA2" sheetId="28" r:id="rId24"/>
  </sheets>
  <definedNames>
    <definedName name="CPI">#REF!</definedName>
    <definedName name="PV">#REF!</definedName>
    <definedName name="PVRev">#REF!</definedName>
    <definedName name="Rev">#REF!</definedName>
    <definedName name="Revenues">#REF!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D49" i="7" l="1"/>
  <c r="AZ49" i="7"/>
  <c r="Z49" i="7"/>
  <c r="T49" i="7"/>
  <c r="K49" i="7"/>
  <c r="J49" i="7"/>
  <c r="H49" i="7"/>
  <c r="E49" i="7"/>
  <c r="D49" i="7"/>
  <c r="BD48" i="7"/>
  <c r="AZ48" i="7"/>
  <c r="Z48" i="7"/>
  <c r="T48" i="7"/>
  <c r="K48" i="7"/>
  <c r="J48" i="7"/>
  <c r="H48" i="7"/>
  <c r="E48" i="7"/>
  <c r="D48" i="7"/>
  <c r="BD47" i="7"/>
  <c r="AZ47" i="7"/>
  <c r="Z47" i="7"/>
  <c r="T47" i="7"/>
  <c r="K47" i="7"/>
  <c r="J47" i="7"/>
  <c r="H47" i="7"/>
  <c r="E47" i="7"/>
  <c r="D47" i="7"/>
  <c r="D138" i="7"/>
  <c r="E138" i="7"/>
  <c r="H138" i="7"/>
  <c r="J138" i="7"/>
  <c r="K138" i="7"/>
  <c r="T138" i="7"/>
  <c r="Z138" i="7"/>
  <c r="AZ138" i="7"/>
  <c r="BD138" i="7"/>
  <c r="BD28" i="7"/>
  <c r="AZ28" i="7"/>
  <c r="Z28" i="7"/>
  <c r="T28" i="7"/>
  <c r="K28" i="7"/>
  <c r="J28" i="7"/>
  <c r="H28" i="7"/>
  <c r="BD27" i="7"/>
  <c r="AZ27" i="7"/>
  <c r="Z27" i="7"/>
  <c r="T27" i="7"/>
  <c r="K27" i="7"/>
  <c r="J27" i="7"/>
  <c r="E27" i="7"/>
  <c r="D27" i="7"/>
  <c r="H27" i="7"/>
  <c r="E137" i="7"/>
  <c r="E136" i="7"/>
  <c r="E135" i="7"/>
  <c r="E134" i="7"/>
  <c r="E133" i="7"/>
  <c r="E132" i="7"/>
  <c r="E131" i="7"/>
  <c r="E129" i="7"/>
  <c r="E128" i="7"/>
  <c r="E127" i="7"/>
  <c r="E126" i="7"/>
  <c r="E123" i="7"/>
  <c r="E122" i="7"/>
  <c r="E121" i="7"/>
  <c r="E120" i="7"/>
  <c r="E119" i="7"/>
  <c r="E118" i="7"/>
  <c r="E117" i="7"/>
  <c r="E116" i="7"/>
  <c r="E115" i="7"/>
  <c r="E114" i="7"/>
  <c r="E113" i="7"/>
  <c r="E111" i="7"/>
  <c r="E110" i="7"/>
  <c r="E109" i="7"/>
  <c r="E108" i="7"/>
  <c r="E51" i="7"/>
  <c r="E112" i="7"/>
  <c r="E50" i="7"/>
  <c r="E46" i="7"/>
  <c r="E45" i="7"/>
  <c r="E44" i="7"/>
  <c r="E105" i="7"/>
  <c r="E104" i="7"/>
  <c r="E103" i="7"/>
  <c r="E102" i="7"/>
  <c r="E101" i="7"/>
  <c r="E100" i="7"/>
  <c r="E99" i="7"/>
  <c r="E98" i="7"/>
  <c r="E97" i="7"/>
  <c r="E96" i="7"/>
  <c r="E95" i="7"/>
  <c r="E94" i="7"/>
  <c r="E93" i="7"/>
  <c r="E92" i="7"/>
  <c r="E91" i="7"/>
  <c r="E90" i="7"/>
  <c r="E89" i="7"/>
  <c r="E88" i="7"/>
  <c r="E85" i="7"/>
  <c r="E84" i="7"/>
  <c r="E83" i="7"/>
  <c r="E82" i="7"/>
  <c r="E81" i="7"/>
  <c r="E80" i="7"/>
  <c r="E79" i="7"/>
  <c r="E78" i="7"/>
  <c r="E75" i="7"/>
  <c r="E74" i="7"/>
  <c r="E73" i="7"/>
  <c r="E72" i="7"/>
  <c r="E71" i="7"/>
  <c r="E69" i="7"/>
  <c r="E68" i="7"/>
  <c r="E65" i="7"/>
  <c r="E64" i="7"/>
  <c r="E63" i="7"/>
  <c r="E62" i="7"/>
  <c r="E61" i="7"/>
  <c r="E60" i="7"/>
  <c r="E59" i="7"/>
  <c r="E58" i="7"/>
  <c r="E57" i="7"/>
  <c r="E56" i="7"/>
  <c r="E55" i="7"/>
  <c r="E54" i="7"/>
  <c r="E41" i="7"/>
  <c r="E40" i="7"/>
  <c r="E39" i="7"/>
  <c r="E38" i="7"/>
  <c r="E37" i="7"/>
  <c r="E36" i="7"/>
  <c r="E35" i="7"/>
  <c r="E32" i="7"/>
  <c r="E31" i="7"/>
  <c r="E30" i="7"/>
  <c r="E26" i="7"/>
  <c r="E25" i="7"/>
  <c r="E24" i="7"/>
  <c r="E23" i="7"/>
  <c r="E20" i="7"/>
  <c r="E19" i="7"/>
  <c r="E18" i="7"/>
  <c r="E17" i="7"/>
  <c r="E14" i="7"/>
  <c r="E13" i="7"/>
  <c r="E6" i="7"/>
  <c r="E7" i="7"/>
  <c r="E8" i="7"/>
  <c r="E9" i="7"/>
  <c r="E10" i="7"/>
  <c r="E5" i="7"/>
  <c r="BD70" i="7"/>
  <c r="AZ70" i="7"/>
  <c r="Z70" i="7"/>
  <c r="T70" i="7"/>
  <c r="M70" i="7"/>
  <c r="E70" i="7" s="1"/>
  <c r="K70" i="7"/>
  <c r="D70" i="7"/>
  <c r="J70" i="7"/>
  <c r="H70" i="7"/>
  <c r="BD69" i="7"/>
  <c r="AZ69" i="7"/>
  <c r="Z69" i="7"/>
  <c r="T69" i="7"/>
  <c r="K69" i="7"/>
  <c r="D69" i="7"/>
  <c r="J69" i="7"/>
  <c r="H69" i="7"/>
  <c r="BD68" i="7"/>
  <c r="AZ68" i="7"/>
  <c r="Z68" i="7"/>
  <c r="T68" i="7"/>
  <c r="K68" i="7"/>
  <c r="D68" i="7"/>
  <c r="J68" i="7"/>
  <c r="H68" i="7"/>
  <c r="D84" i="7"/>
  <c r="J127" i="7"/>
  <c r="D127" i="7" s="1"/>
  <c r="D8" i="7"/>
  <c r="J6" i="7"/>
  <c r="D6" i="7"/>
  <c r="BD6" i="7"/>
  <c r="J7" i="7"/>
  <c r="D7" i="7"/>
  <c r="BD7" i="7"/>
  <c r="J13" i="7"/>
  <c r="D13" i="7"/>
  <c r="J8" i="7"/>
  <c r="J9" i="7"/>
  <c r="D9" i="7"/>
  <c r="BD9" i="7"/>
  <c r="J10" i="7"/>
  <c r="D10" i="7"/>
  <c r="BD10" i="7"/>
  <c r="J17" i="7"/>
  <c r="D17" i="7"/>
  <c r="BD17" i="7"/>
  <c r="J18" i="7"/>
  <c r="D18" i="7"/>
  <c r="BD18" i="7"/>
  <c r="J19" i="7"/>
  <c r="D19" i="7"/>
  <c r="BD19" i="7"/>
  <c r="J20" i="7"/>
  <c r="D20" i="7"/>
  <c r="BD20" i="7"/>
  <c r="J14" i="7"/>
  <c r="D14" i="7"/>
  <c r="BD14" i="7"/>
  <c r="J23" i="7"/>
  <c r="D23" i="7"/>
  <c r="BD23" i="7"/>
  <c r="J24" i="7"/>
  <c r="D24" i="7"/>
  <c r="BD24" i="7"/>
  <c r="J25" i="7"/>
  <c r="D25" i="7"/>
  <c r="BD25" i="7"/>
  <c r="J26" i="7"/>
  <c r="D26" i="7"/>
  <c r="BD26" i="7"/>
  <c r="J30" i="7"/>
  <c r="D30" i="7"/>
  <c r="BD30" i="7"/>
  <c r="J31" i="7"/>
  <c r="D31" i="7"/>
  <c r="BD31" i="7"/>
  <c r="J32" i="7"/>
  <c r="D32" i="7"/>
  <c r="BD32" i="7"/>
  <c r="J35" i="7"/>
  <c r="D35" i="7"/>
  <c r="BD35" i="7"/>
  <c r="J36" i="7"/>
  <c r="D36" i="7"/>
  <c r="BD36" i="7"/>
  <c r="J37" i="7"/>
  <c r="D37" i="7"/>
  <c r="BD37" i="7"/>
  <c r="J38" i="7"/>
  <c r="D38" i="7"/>
  <c r="BD38" i="7"/>
  <c r="J39" i="7"/>
  <c r="D39" i="7"/>
  <c r="BD39" i="7"/>
  <c r="J40" i="7"/>
  <c r="D40" i="7"/>
  <c r="BD40" i="7"/>
  <c r="J41" i="7"/>
  <c r="D41" i="7"/>
  <c r="BD41" i="7"/>
  <c r="J54" i="7"/>
  <c r="D54" i="7"/>
  <c r="BD54" i="7"/>
  <c r="J55" i="7"/>
  <c r="D55" i="7"/>
  <c r="BD55" i="7"/>
  <c r="J56" i="7"/>
  <c r="D56" i="7"/>
  <c r="BD56" i="7"/>
  <c r="J57" i="7"/>
  <c r="D57" i="7"/>
  <c r="BD57" i="7"/>
  <c r="J58" i="7"/>
  <c r="D58" i="7"/>
  <c r="BD58" i="7"/>
  <c r="J59" i="7"/>
  <c r="D59" i="7"/>
  <c r="BD59" i="7"/>
  <c r="J60" i="7"/>
  <c r="D60" i="7"/>
  <c r="BD60" i="7"/>
  <c r="J61" i="7"/>
  <c r="D61" i="7"/>
  <c r="BD61" i="7"/>
  <c r="J62" i="7"/>
  <c r="D62" i="7"/>
  <c r="BD62" i="7"/>
  <c r="J64" i="7"/>
  <c r="D64" i="7"/>
  <c r="BD64" i="7"/>
  <c r="J65" i="7"/>
  <c r="D65" i="7"/>
  <c r="BD65" i="7"/>
  <c r="J80" i="7"/>
  <c r="D80" i="7"/>
  <c r="BD80" i="7"/>
  <c r="J81" i="7"/>
  <c r="D81" i="7"/>
  <c r="BD81" i="7"/>
  <c r="J83" i="7"/>
  <c r="D83" i="7"/>
  <c r="BD83" i="7"/>
  <c r="J88" i="7"/>
  <c r="D88" i="7"/>
  <c r="BD88" i="7"/>
  <c r="J71" i="7"/>
  <c r="D71" i="7"/>
  <c r="BD71" i="7"/>
  <c r="J72" i="7"/>
  <c r="D72" i="7"/>
  <c r="BD72" i="7"/>
  <c r="J73" i="7"/>
  <c r="D73" i="7"/>
  <c r="BD73" i="7"/>
  <c r="J74" i="7"/>
  <c r="D74" i="7"/>
  <c r="BD74" i="7"/>
  <c r="J75" i="7"/>
  <c r="D75" i="7"/>
  <c r="BD75" i="7"/>
  <c r="J78" i="7"/>
  <c r="D78" i="7"/>
  <c r="BD78" i="7"/>
  <c r="J79" i="7"/>
  <c r="D79" i="7"/>
  <c r="BD79" i="7"/>
  <c r="J63" i="7"/>
  <c r="D63" i="7"/>
  <c r="BD63" i="7"/>
  <c r="J89" i="7"/>
  <c r="D89" i="7"/>
  <c r="BD89" i="7"/>
  <c r="J90" i="7"/>
  <c r="D90" i="7"/>
  <c r="BD90" i="7"/>
  <c r="J91" i="7"/>
  <c r="D91" i="7"/>
  <c r="BD91" i="7"/>
  <c r="J98" i="7"/>
  <c r="D98" i="7"/>
  <c r="BD98" i="7"/>
  <c r="J101" i="7"/>
  <c r="D101" i="7"/>
  <c r="BD101" i="7"/>
  <c r="J102" i="7"/>
  <c r="D102" i="7"/>
  <c r="BD102" i="7"/>
  <c r="J103" i="7"/>
  <c r="D103" i="7"/>
  <c r="BD103" i="7"/>
  <c r="J104" i="7"/>
  <c r="D104" i="7"/>
  <c r="BD104" i="7"/>
  <c r="J105" i="7"/>
  <c r="D105" i="7"/>
  <c r="BD105" i="7"/>
  <c r="J92" i="7"/>
  <c r="D92" i="7"/>
  <c r="BD92" i="7"/>
  <c r="J93" i="7"/>
  <c r="D93" i="7"/>
  <c r="BD93" i="7"/>
  <c r="J94" i="7"/>
  <c r="D94" i="7"/>
  <c r="BD94" i="7"/>
  <c r="J95" i="7"/>
  <c r="D95" i="7"/>
  <c r="BD95" i="7"/>
  <c r="J96" i="7"/>
  <c r="D96" i="7"/>
  <c r="BD96" i="7"/>
  <c r="J97" i="7"/>
  <c r="D97" i="7"/>
  <c r="BD97" i="7"/>
  <c r="J44" i="7"/>
  <c r="D44" i="7"/>
  <c r="BD44" i="7"/>
  <c r="J45" i="7"/>
  <c r="D45" i="7"/>
  <c r="BD45" i="7"/>
  <c r="J46" i="7"/>
  <c r="D46" i="7"/>
  <c r="BD46" i="7"/>
  <c r="J50" i="7"/>
  <c r="D50" i="7"/>
  <c r="BD50" i="7"/>
  <c r="J112" i="7"/>
  <c r="D112" i="7"/>
  <c r="BD112" i="7"/>
  <c r="J100" i="7"/>
  <c r="D100" i="7"/>
  <c r="BD100" i="7"/>
  <c r="J99" i="7"/>
  <c r="D99" i="7"/>
  <c r="BD99" i="7"/>
  <c r="J51" i="7"/>
  <c r="D51" i="7"/>
  <c r="BD51" i="7"/>
  <c r="J108" i="7"/>
  <c r="D108" i="7"/>
  <c r="BD108" i="7"/>
  <c r="J109" i="7"/>
  <c r="D109" i="7"/>
  <c r="BD109" i="7"/>
  <c r="J110" i="7"/>
  <c r="D110" i="7"/>
  <c r="BD110" i="7"/>
  <c r="J111" i="7"/>
  <c r="D111" i="7"/>
  <c r="BD111" i="7"/>
  <c r="J113" i="7"/>
  <c r="D113" i="7"/>
  <c r="BD113" i="7"/>
  <c r="J114" i="7"/>
  <c r="D114" i="7"/>
  <c r="BD114" i="7"/>
  <c r="J115" i="7"/>
  <c r="D115" i="7"/>
  <c r="BD115" i="7"/>
  <c r="J116" i="7"/>
  <c r="D116" i="7"/>
  <c r="BD116" i="7"/>
  <c r="J117" i="7"/>
  <c r="D117" i="7"/>
  <c r="BD117" i="7"/>
  <c r="J118" i="7"/>
  <c r="D118" i="7"/>
  <c r="BD118" i="7"/>
  <c r="J119" i="7"/>
  <c r="D119" i="7"/>
  <c r="BD119" i="7"/>
  <c r="J120" i="7"/>
  <c r="D120" i="7"/>
  <c r="BD120" i="7"/>
  <c r="J121" i="7"/>
  <c r="D121" i="7"/>
  <c r="BD121" i="7"/>
  <c r="J122" i="7"/>
  <c r="D122" i="7"/>
  <c r="BD122" i="7"/>
  <c r="J123" i="7"/>
  <c r="D123" i="7"/>
  <c r="BD123" i="7"/>
  <c r="J126" i="7"/>
  <c r="D126" i="7"/>
  <c r="BD126" i="7"/>
  <c r="BD127" i="7"/>
  <c r="J128" i="7"/>
  <c r="D128" i="7"/>
  <c r="BD128" i="7"/>
  <c r="J129" i="7"/>
  <c r="D129" i="7"/>
  <c r="BD129" i="7"/>
  <c r="J130" i="7"/>
  <c r="D130" i="7"/>
  <c r="BD130" i="7"/>
  <c r="J131" i="7"/>
  <c r="D131" i="7"/>
  <c r="BD131" i="7"/>
  <c r="J132" i="7"/>
  <c r="D132" i="7"/>
  <c r="BD132" i="7"/>
  <c r="J82" i="7"/>
  <c r="D82" i="7"/>
  <c r="BD82" i="7"/>
  <c r="J133" i="7"/>
  <c r="D133" i="7"/>
  <c r="BD133" i="7"/>
  <c r="J134" i="7"/>
  <c r="D134" i="7"/>
  <c r="BD134" i="7"/>
  <c r="J84" i="7"/>
  <c r="BD84" i="7"/>
  <c r="J135" i="7"/>
  <c r="D135" i="7"/>
  <c r="BD135" i="7"/>
  <c r="J136" i="7"/>
  <c r="D136" i="7"/>
  <c r="BD136" i="7"/>
  <c r="J137" i="7"/>
  <c r="D137" i="7"/>
  <c r="BD137" i="7"/>
  <c r="J85" i="7"/>
  <c r="D85" i="7"/>
  <c r="BD85" i="7"/>
  <c r="BD5" i="7"/>
  <c r="D5" i="7"/>
  <c r="J5" i="7"/>
  <c r="AR5" i="7"/>
  <c r="AZ84" i="7"/>
  <c r="Z84" i="7"/>
  <c r="T84" i="7"/>
  <c r="K84" i="7"/>
  <c r="H84" i="7"/>
  <c r="K5" i="7"/>
  <c r="K6" i="7"/>
  <c r="K7" i="7"/>
  <c r="K13" i="7"/>
  <c r="K8" i="7"/>
  <c r="K9" i="7"/>
  <c r="K10" i="7"/>
  <c r="K17" i="7"/>
  <c r="K18" i="7"/>
  <c r="K19" i="7"/>
  <c r="K20" i="7"/>
  <c r="K14" i="7"/>
  <c r="K23" i="7"/>
  <c r="K24" i="7"/>
  <c r="K25" i="7"/>
  <c r="K26" i="7"/>
  <c r="K30" i="7"/>
  <c r="K31" i="7"/>
  <c r="K32" i="7"/>
  <c r="K35" i="7"/>
  <c r="K36" i="7"/>
  <c r="K37" i="7"/>
  <c r="K38" i="7"/>
  <c r="K39" i="7"/>
  <c r="K40" i="7"/>
  <c r="K41" i="7"/>
  <c r="K54" i="7"/>
  <c r="K55" i="7"/>
  <c r="K56" i="7"/>
  <c r="K57" i="7"/>
  <c r="K58" i="7"/>
  <c r="K59" i="7"/>
  <c r="K60" i="7"/>
  <c r="K61" i="7"/>
  <c r="K62" i="7"/>
  <c r="K64" i="7"/>
  <c r="K65" i="7"/>
  <c r="K80" i="7"/>
  <c r="K81" i="7"/>
  <c r="K83" i="7"/>
  <c r="K88" i="7"/>
  <c r="K71" i="7"/>
  <c r="K72" i="7"/>
  <c r="K73" i="7"/>
  <c r="K74" i="7"/>
  <c r="K75" i="7"/>
  <c r="K78" i="7"/>
  <c r="K79" i="7"/>
  <c r="K63" i="7"/>
  <c r="K89" i="7"/>
  <c r="K90" i="7"/>
  <c r="K91" i="7"/>
  <c r="K98" i="7"/>
  <c r="K101" i="7"/>
  <c r="K102" i="7"/>
  <c r="K103" i="7"/>
  <c r="K104" i="7"/>
  <c r="K105" i="7"/>
  <c r="K92" i="7"/>
  <c r="K93" i="7"/>
  <c r="K94" i="7"/>
  <c r="K95" i="7"/>
  <c r="K96" i="7"/>
  <c r="K97" i="7"/>
  <c r="K44" i="7"/>
  <c r="K45" i="7"/>
  <c r="K46" i="7"/>
  <c r="K50" i="7"/>
  <c r="K112" i="7"/>
  <c r="K100" i="7"/>
  <c r="K99" i="7"/>
  <c r="K51" i="7"/>
  <c r="K108" i="7"/>
  <c r="K109" i="7"/>
  <c r="K110" i="7"/>
  <c r="K111" i="7"/>
  <c r="K113" i="7"/>
  <c r="K114" i="7"/>
  <c r="K115" i="7"/>
  <c r="K116" i="7"/>
  <c r="K117" i="7"/>
  <c r="K118" i="7"/>
  <c r="K119" i="7"/>
  <c r="K120" i="7"/>
  <c r="K121" i="7"/>
  <c r="K122" i="7"/>
  <c r="K123" i="7"/>
  <c r="K126" i="7"/>
  <c r="K127" i="7"/>
  <c r="K128" i="7"/>
  <c r="K129" i="7"/>
  <c r="K130" i="7"/>
  <c r="K131" i="7"/>
  <c r="K132" i="7"/>
  <c r="K82" i="7"/>
  <c r="K133" i="7"/>
  <c r="K134" i="7"/>
  <c r="K135" i="7"/>
  <c r="K136" i="7"/>
  <c r="K137" i="7"/>
  <c r="K85" i="7"/>
  <c r="AZ5" i="7"/>
  <c r="AZ65" i="7"/>
  <c r="Z65" i="7"/>
  <c r="T65" i="7"/>
  <c r="H65" i="7"/>
  <c r="AZ64" i="7"/>
  <c r="Z64" i="7"/>
  <c r="T64" i="7"/>
  <c r="H64" i="7"/>
  <c r="AZ62" i="7"/>
  <c r="Z62" i="7"/>
  <c r="T62" i="7"/>
  <c r="H62" i="7"/>
  <c r="AZ61" i="7"/>
  <c r="Z61" i="7"/>
  <c r="T61" i="7"/>
  <c r="H61" i="7"/>
  <c r="AZ13" i="7"/>
  <c r="AZ8" i="7"/>
  <c r="AZ9" i="7"/>
  <c r="AZ10" i="7"/>
  <c r="AZ17" i="7"/>
  <c r="AZ18" i="7"/>
  <c r="AZ19" i="7"/>
  <c r="AZ20" i="7"/>
  <c r="AZ54" i="7"/>
  <c r="AZ55" i="7"/>
  <c r="AZ56" i="7"/>
  <c r="AZ57" i="7"/>
  <c r="AZ58" i="7"/>
  <c r="AZ59" i="7"/>
  <c r="AZ60" i="7"/>
  <c r="AZ63" i="7"/>
  <c r="AZ89" i="7"/>
  <c r="AZ90" i="7"/>
  <c r="AZ91" i="7"/>
  <c r="AZ98" i="7"/>
  <c r="AZ101" i="7"/>
  <c r="AZ102" i="7"/>
  <c r="AZ103" i="7"/>
  <c r="AZ104" i="7"/>
  <c r="AZ105" i="7"/>
  <c r="AZ14" i="7"/>
  <c r="AZ108" i="7"/>
  <c r="AZ109" i="7"/>
  <c r="AZ110" i="7"/>
  <c r="AZ111" i="7"/>
  <c r="AZ113" i="7"/>
  <c r="AZ114" i="7"/>
  <c r="AZ115" i="7"/>
  <c r="AZ116" i="7"/>
  <c r="AZ117" i="7"/>
  <c r="AZ118" i="7"/>
  <c r="AZ119" i="7"/>
  <c r="AZ120" i="7"/>
  <c r="AZ121" i="7"/>
  <c r="AZ122" i="7"/>
  <c r="AZ123" i="7"/>
  <c r="AZ112" i="7"/>
  <c r="AZ100" i="7"/>
  <c r="AZ99" i="7"/>
  <c r="AZ51" i="7"/>
  <c r="AZ23" i="7"/>
  <c r="AZ24" i="7"/>
  <c r="AZ25" i="7"/>
  <c r="AZ26" i="7"/>
  <c r="AZ30" i="7"/>
  <c r="AZ31" i="7"/>
  <c r="AZ32" i="7"/>
  <c r="AZ92" i="7"/>
  <c r="AZ93" i="7"/>
  <c r="AZ94" i="7"/>
  <c r="AZ88" i="7"/>
  <c r="AZ71" i="7"/>
  <c r="AZ72" i="7"/>
  <c r="AZ73" i="7"/>
  <c r="AZ74" i="7"/>
  <c r="AZ75" i="7"/>
  <c r="AZ35" i="7"/>
  <c r="AZ36" i="7"/>
  <c r="AZ37" i="7"/>
  <c r="AZ38" i="7"/>
  <c r="AZ39" i="7"/>
  <c r="AZ40" i="7"/>
  <c r="AZ41" i="7"/>
  <c r="AZ126" i="7"/>
  <c r="AZ127" i="7"/>
  <c r="AZ128" i="7"/>
  <c r="AZ129" i="7"/>
  <c r="AZ130" i="7"/>
  <c r="AZ131" i="7"/>
  <c r="AZ132" i="7"/>
  <c r="AZ82" i="7"/>
  <c r="AZ79" i="7"/>
  <c r="AZ44" i="7"/>
  <c r="AZ45" i="7"/>
  <c r="AZ46" i="7"/>
  <c r="AZ50" i="7"/>
  <c r="AZ134" i="7"/>
  <c r="AZ135" i="7"/>
  <c r="AZ136" i="7"/>
  <c r="AZ137" i="7"/>
  <c r="AZ95" i="7"/>
  <c r="AZ96" i="7"/>
  <c r="AZ133" i="7"/>
  <c r="AZ85" i="7"/>
  <c r="AZ97" i="7"/>
  <c r="AZ78" i="7"/>
  <c r="AZ80" i="7"/>
  <c r="AZ81" i="7"/>
  <c r="AZ83" i="7"/>
  <c r="Z91" i="7"/>
  <c r="Z98" i="7"/>
  <c r="Z101" i="7"/>
  <c r="Z102" i="7"/>
  <c r="Z103" i="7"/>
  <c r="Z104" i="7"/>
  <c r="Z105" i="7"/>
  <c r="Z14" i="7"/>
  <c r="Z108" i="7"/>
  <c r="Z109" i="7"/>
  <c r="Z110" i="7"/>
  <c r="Z111" i="7"/>
  <c r="Z113" i="7"/>
  <c r="Z114" i="7"/>
  <c r="Z115" i="7"/>
  <c r="Z116" i="7"/>
  <c r="Z117" i="7"/>
  <c r="Z118" i="7"/>
  <c r="Z119" i="7"/>
  <c r="Z120" i="7"/>
  <c r="Z121" i="7"/>
  <c r="Z122" i="7"/>
  <c r="Z123" i="7"/>
  <c r="Z112" i="7"/>
  <c r="Z100" i="7"/>
  <c r="Z99" i="7"/>
  <c r="Z51" i="7"/>
  <c r="Z23" i="7"/>
  <c r="Z24" i="7"/>
  <c r="Z25" i="7"/>
  <c r="Z26" i="7"/>
  <c r="Z30" i="7"/>
  <c r="Z31" i="7"/>
  <c r="Z32" i="7"/>
  <c r="Z92" i="7"/>
  <c r="Z93" i="7"/>
  <c r="Z94" i="7"/>
  <c r="Z88" i="7"/>
  <c r="Z71" i="7"/>
  <c r="Z72" i="7"/>
  <c r="Z73" i="7"/>
  <c r="Z74" i="7"/>
  <c r="Z75" i="7"/>
  <c r="Z35" i="7"/>
  <c r="Z36" i="7"/>
  <c r="Z37" i="7"/>
  <c r="Z38" i="7"/>
  <c r="Z39" i="7"/>
  <c r="Z40" i="7"/>
  <c r="Z41" i="7"/>
  <c r="Z126" i="7"/>
  <c r="Z127" i="7"/>
  <c r="Z128" i="7"/>
  <c r="Z129" i="7"/>
  <c r="Z130" i="7"/>
  <c r="Z131" i="7"/>
  <c r="Z132" i="7"/>
  <c r="Z82" i="7"/>
  <c r="Z79" i="7"/>
  <c r="Z44" i="7"/>
  <c r="Z45" i="7"/>
  <c r="Z46" i="7"/>
  <c r="Z50" i="7"/>
  <c r="Z134" i="7"/>
  <c r="Z135" i="7"/>
  <c r="Z136" i="7"/>
  <c r="Z137" i="7"/>
  <c r="Z95" i="7"/>
  <c r="Z96" i="7"/>
  <c r="Z133" i="7"/>
  <c r="Z85" i="7"/>
  <c r="Z97" i="7"/>
  <c r="Z78" i="7"/>
  <c r="Z80" i="7"/>
  <c r="Z81" i="7"/>
  <c r="Z83" i="7"/>
  <c r="Z63" i="7"/>
  <c r="Z89" i="7"/>
  <c r="Z90" i="7"/>
  <c r="T102" i="7"/>
  <c r="T103" i="7"/>
  <c r="T104" i="7"/>
  <c r="T105" i="7"/>
  <c r="T14" i="7"/>
  <c r="T108" i="7"/>
  <c r="T109" i="7"/>
  <c r="T110" i="7"/>
  <c r="T111" i="7"/>
  <c r="T113" i="7"/>
  <c r="T114" i="7"/>
  <c r="T115" i="7"/>
  <c r="T116" i="7"/>
  <c r="T117" i="7"/>
  <c r="T118" i="7"/>
  <c r="T119" i="7"/>
  <c r="T120" i="7"/>
  <c r="T121" i="7"/>
  <c r="T122" i="7"/>
  <c r="T123" i="7"/>
  <c r="T112" i="7"/>
  <c r="T100" i="7"/>
  <c r="T99" i="7"/>
  <c r="T51" i="7"/>
  <c r="T23" i="7"/>
  <c r="T24" i="7"/>
  <c r="T25" i="7"/>
  <c r="T26" i="7"/>
  <c r="T30" i="7"/>
  <c r="T31" i="7"/>
  <c r="T32" i="7"/>
  <c r="T92" i="7"/>
  <c r="T93" i="7"/>
  <c r="T94" i="7"/>
  <c r="T88" i="7"/>
  <c r="T71" i="7"/>
  <c r="T72" i="7"/>
  <c r="T73" i="7"/>
  <c r="T74" i="7"/>
  <c r="T75" i="7"/>
  <c r="T35" i="7"/>
  <c r="T36" i="7"/>
  <c r="T37" i="7"/>
  <c r="T38" i="7"/>
  <c r="T39" i="7"/>
  <c r="T40" i="7"/>
  <c r="T41" i="7"/>
  <c r="T126" i="7"/>
  <c r="T127" i="7"/>
  <c r="T128" i="7"/>
  <c r="T129" i="7"/>
  <c r="T130" i="7"/>
  <c r="T131" i="7"/>
  <c r="T132" i="7"/>
  <c r="T82" i="7"/>
  <c r="T79" i="7"/>
  <c r="T44" i="7"/>
  <c r="T45" i="7"/>
  <c r="T46" i="7"/>
  <c r="T50" i="7"/>
  <c r="T134" i="7"/>
  <c r="T135" i="7"/>
  <c r="T136" i="7"/>
  <c r="T137" i="7"/>
  <c r="T95" i="7"/>
  <c r="T96" i="7"/>
  <c r="T133" i="7"/>
  <c r="T85" i="7"/>
  <c r="T97" i="7"/>
  <c r="T78" i="7"/>
  <c r="T80" i="7"/>
  <c r="T81" i="7"/>
  <c r="T83" i="7"/>
  <c r="T60" i="7"/>
  <c r="T63" i="7"/>
  <c r="T89" i="7"/>
  <c r="T90" i="7"/>
  <c r="T91" i="7"/>
  <c r="T98" i="7"/>
  <c r="T101" i="7"/>
  <c r="Z58" i="7"/>
  <c r="Z57" i="7"/>
  <c r="T58" i="7"/>
  <c r="T57" i="7"/>
  <c r="Z54" i="7"/>
  <c r="Z20" i="7"/>
  <c r="Z18" i="7"/>
  <c r="Z17" i="7"/>
  <c r="Z10" i="7"/>
  <c r="Z9" i="7"/>
  <c r="Z8" i="7"/>
  <c r="Z13" i="7"/>
  <c r="T54" i="7"/>
  <c r="T20" i="7"/>
  <c r="T13" i="7"/>
  <c r="T8" i="7"/>
  <c r="T9" i="7"/>
  <c r="T10" i="7"/>
  <c r="T17" i="7"/>
  <c r="T18" i="7"/>
  <c r="H80" i="7"/>
  <c r="H133" i="7"/>
  <c r="H95" i="7"/>
  <c r="H137" i="7"/>
  <c r="H136" i="7"/>
  <c r="H127" i="7"/>
  <c r="H39" i="7"/>
  <c r="H38" i="7"/>
  <c r="H37" i="7"/>
  <c r="H36" i="7"/>
  <c r="H73" i="7"/>
  <c r="H88" i="7"/>
  <c r="H26" i="7"/>
  <c r="H24" i="7"/>
  <c r="H120" i="7"/>
  <c r="H117" i="7"/>
  <c r="H115" i="7"/>
  <c r="H110" i="7"/>
  <c r="H14" i="7"/>
  <c r="H102" i="7"/>
  <c r="H63" i="7"/>
  <c r="H58" i="7"/>
  <c r="H57" i="7"/>
  <c r="H54" i="7"/>
  <c r="H20" i="7"/>
  <c r="H18" i="7"/>
  <c r="H17" i="7"/>
  <c r="H10" i="7"/>
  <c r="H9" i="7"/>
  <c r="H8" i="7"/>
  <c r="H13" i="7"/>
  <c r="H97" i="7"/>
  <c r="H109" i="7"/>
  <c r="H30" i="7"/>
  <c r="H51" i="7"/>
  <c r="H113" i="7"/>
  <c r="H92" i="7"/>
  <c r="H6" i="7"/>
  <c r="H71" i="7"/>
  <c r="H118" i="7"/>
  <c r="H41" i="7"/>
  <c r="H94" i="7"/>
  <c r="H91" i="7"/>
  <c r="H19" i="7"/>
  <c r="H100" i="7"/>
  <c r="H93" i="7"/>
  <c r="H99" i="7"/>
  <c r="H59" i="7"/>
  <c r="T56" i="7"/>
  <c r="T59" i="7"/>
  <c r="T19" i="7"/>
  <c r="T6" i="7"/>
  <c r="AZ6" i="7"/>
  <c r="Z55" i="7"/>
  <c r="Z56" i="7"/>
  <c r="Z59" i="7"/>
  <c r="Z19" i="7"/>
  <c r="Z6" i="7"/>
  <c r="Z60" i="7"/>
  <c r="H108" i="7"/>
  <c r="H121" i="7"/>
  <c r="H129" i="7"/>
  <c r="H75" i="7"/>
  <c r="H134" i="7"/>
  <c r="H135" i="7"/>
  <c r="H25" i="7"/>
  <c r="H74" i="7"/>
  <c r="H101" i="7"/>
  <c r="H96" i="7"/>
  <c r="H7" i="7"/>
  <c r="T7" i="7"/>
  <c r="Z7" i="7"/>
  <c r="AZ7" i="7"/>
  <c r="H130" i="7"/>
  <c r="M130" i="7"/>
  <c r="E130" i="7" s="1"/>
  <c r="H72" i="7"/>
  <c r="H82" i="7"/>
  <c r="H103" i="7"/>
  <c r="H90" i="7"/>
  <c r="H131" i="7"/>
  <c r="H5" i="7"/>
  <c r="T5" i="7"/>
  <c r="Z5" i="7"/>
  <c r="H46" i="7"/>
  <c r="H55" i="7"/>
  <c r="T55" i="7"/>
  <c r="H104" i="7"/>
  <c r="H114" i="7"/>
  <c r="H126" i="7"/>
  <c r="H56" i="7"/>
  <c r="H116" i="7"/>
  <c r="H132" i="7"/>
  <c r="H79" i="7"/>
  <c r="H81" i="7"/>
  <c r="H111" i="7"/>
  <c r="H89" i="7"/>
  <c r="H44" i="7"/>
  <c r="H123" i="7"/>
  <c r="H128" i="7"/>
  <c r="H122" i="7"/>
  <c r="H85" i="7"/>
  <c r="H50" i="7"/>
  <c r="H45" i="7"/>
  <c r="H112" i="7"/>
  <c r="H105" i="7"/>
  <c r="H32" i="7"/>
  <c r="H98" i="7"/>
  <c r="H60" i="7"/>
  <c r="H83" i="7"/>
  <c r="H119" i="7"/>
  <c r="H78" i="7"/>
  <c r="H31" i="7"/>
  <c r="H40" i="7"/>
  <c r="H23" i="7"/>
  <c r="H35" i="7"/>
  <c r="G48" i="7" l="1"/>
  <c r="C48" i="7" s="1"/>
  <c r="G49" i="7"/>
  <c r="I49" i="7"/>
  <c r="C49" i="7"/>
  <c r="G47" i="7"/>
  <c r="I47" i="7" s="1"/>
  <c r="I48" i="7"/>
  <c r="G138" i="7"/>
  <c r="C138" i="7" s="1"/>
  <c r="E15" i="7"/>
  <c r="D33" i="7"/>
  <c r="E11" i="7"/>
  <c r="E52" i="7"/>
  <c r="E139" i="7"/>
  <c r="E76" i="7"/>
  <c r="G28" i="7"/>
  <c r="I28" i="7" s="1"/>
  <c r="E33" i="7"/>
  <c r="D52" i="7"/>
  <c r="D106" i="7"/>
  <c r="D15" i="7"/>
  <c r="D11" i="7"/>
  <c r="E66" i="7"/>
  <c r="E21" i="7"/>
  <c r="D42" i="7"/>
  <c r="D139" i="7"/>
  <c r="D124" i="7"/>
  <c r="D86" i="7"/>
  <c r="D66" i="7"/>
  <c r="D76" i="7"/>
  <c r="E42" i="7"/>
  <c r="E86" i="7"/>
  <c r="E106" i="7"/>
  <c r="E124" i="7"/>
  <c r="D21" i="7"/>
  <c r="G27" i="7"/>
  <c r="C27" i="7" s="1"/>
  <c r="G70" i="7"/>
  <c r="C70" i="7" s="1"/>
  <c r="G68" i="7"/>
  <c r="I68" i="7" s="1"/>
  <c r="G69" i="7"/>
  <c r="I69" i="7" s="1"/>
  <c r="G84" i="7"/>
  <c r="I84" i="7" s="1"/>
  <c r="G62" i="7"/>
  <c r="I62" i="7" s="1"/>
  <c r="G65" i="7"/>
  <c r="C65" i="7" s="1"/>
  <c r="G61" i="7"/>
  <c r="C61" i="7" s="1"/>
  <c r="G64" i="7"/>
  <c r="I64" i="7" s="1"/>
  <c r="G88" i="7"/>
  <c r="G120" i="7"/>
  <c r="G110" i="7"/>
  <c r="G13" i="7"/>
  <c r="G38" i="7"/>
  <c r="G137" i="7"/>
  <c r="G37" i="7"/>
  <c r="G24" i="7"/>
  <c r="G117" i="7"/>
  <c r="G14" i="7"/>
  <c r="G136" i="7"/>
  <c r="G129" i="7"/>
  <c r="G57" i="7"/>
  <c r="G7" i="7"/>
  <c r="G9" i="7"/>
  <c r="G58" i="7"/>
  <c r="G80" i="7"/>
  <c r="G95" i="7"/>
  <c r="G39" i="7"/>
  <c r="G26" i="7"/>
  <c r="G102" i="7"/>
  <c r="G127" i="7"/>
  <c r="G63" i="7"/>
  <c r="G20" i="7"/>
  <c r="G54" i="7"/>
  <c r="G18" i="7"/>
  <c r="G17" i="7"/>
  <c r="C17" i="7" s="1"/>
  <c r="G10" i="7"/>
  <c r="G8" i="7"/>
  <c r="G133" i="7"/>
  <c r="G115" i="7"/>
  <c r="G73" i="7"/>
  <c r="G36" i="7"/>
  <c r="G111" i="7"/>
  <c r="G113" i="7"/>
  <c r="G83" i="7"/>
  <c r="G41" i="7"/>
  <c r="G78" i="7"/>
  <c r="G92" i="7"/>
  <c r="G97" i="7"/>
  <c r="G6" i="7"/>
  <c r="G19" i="7"/>
  <c r="G85" i="7"/>
  <c r="G99" i="7"/>
  <c r="G114" i="7"/>
  <c r="G104" i="7"/>
  <c r="G55" i="7"/>
  <c r="G5" i="7"/>
  <c r="G51" i="7"/>
  <c r="G91" i="7"/>
  <c r="G44" i="7"/>
  <c r="G56" i="7"/>
  <c r="G90" i="7"/>
  <c r="G31" i="7"/>
  <c r="G93" i="7"/>
  <c r="G126" i="7"/>
  <c r="G72" i="7"/>
  <c r="G103" i="7"/>
  <c r="G130" i="7"/>
  <c r="G46" i="7"/>
  <c r="G131" i="7"/>
  <c r="G121" i="7"/>
  <c r="G112" i="7"/>
  <c r="G82" i="7"/>
  <c r="G32" i="7"/>
  <c r="G123" i="7"/>
  <c r="G116" i="7"/>
  <c r="G96" i="7"/>
  <c r="G101" i="7"/>
  <c r="G74" i="7"/>
  <c r="G25" i="7"/>
  <c r="G135" i="7"/>
  <c r="G40" i="7"/>
  <c r="G23" i="7"/>
  <c r="G134" i="7"/>
  <c r="G75" i="7"/>
  <c r="G109" i="7"/>
  <c r="G71" i="7"/>
  <c r="G45" i="7"/>
  <c r="G89" i="7"/>
  <c r="G35" i="7"/>
  <c r="G30" i="7"/>
  <c r="G105" i="7"/>
  <c r="G100" i="7"/>
  <c r="G81" i="7"/>
  <c r="G108" i="7"/>
  <c r="G60" i="7"/>
  <c r="G94" i="7"/>
  <c r="G122" i="7"/>
  <c r="G79" i="7"/>
  <c r="G98" i="7"/>
  <c r="G128" i="7"/>
  <c r="G132" i="7"/>
  <c r="G118" i="7"/>
  <c r="G119" i="7"/>
  <c r="G59" i="7"/>
  <c r="G50" i="7"/>
  <c r="C47" i="7" l="1"/>
  <c r="I138" i="7"/>
  <c r="I27" i="7"/>
  <c r="C69" i="7"/>
  <c r="I70" i="7"/>
  <c r="C68" i="7"/>
  <c r="C84" i="7"/>
  <c r="I65" i="7"/>
  <c r="C62" i="7"/>
  <c r="C64" i="7"/>
  <c r="I61" i="7"/>
  <c r="I17" i="7"/>
  <c r="C59" i="7"/>
  <c r="I59" i="7"/>
  <c r="C24" i="7"/>
  <c r="I24" i="7"/>
  <c r="I25" i="7"/>
  <c r="C25" i="7"/>
  <c r="C37" i="7"/>
  <c r="I37" i="7"/>
  <c r="I118" i="7"/>
  <c r="C118" i="7"/>
  <c r="C46" i="7"/>
  <c r="I46" i="7"/>
  <c r="I7" i="7"/>
  <c r="C7" i="7"/>
  <c r="C35" i="7"/>
  <c r="I35" i="7"/>
  <c r="C90" i="7"/>
  <c r="I90" i="7"/>
  <c r="C57" i="7"/>
  <c r="I57" i="7"/>
  <c r="C96" i="7"/>
  <c r="I96" i="7"/>
  <c r="I6" i="7"/>
  <c r="C6" i="7"/>
  <c r="I20" i="7"/>
  <c r="C20" i="7"/>
  <c r="I98" i="7"/>
  <c r="C98" i="7"/>
  <c r="I63" i="7"/>
  <c r="C63" i="7"/>
  <c r="I79" i="7"/>
  <c r="C79" i="7"/>
  <c r="C127" i="7"/>
  <c r="I127" i="7"/>
  <c r="C122" i="7"/>
  <c r="I122" i="7"/>
  <c r="I94" i="7"/>
  <c r="C94" i="7"/>
  <c r="C133" i="7"/>
  <c r="I133" i="7"/>
  <c r="C110" i="7"/>
  <c r="I110" i="7"/>
  <c r="C100" i="7"/>
  <c r="I100" i="7"/>
  <c r="I114" i="7"/>
  <c r="C114" i="7"/>
  <c r="I119" i="7"/>
  <c r="C119" i="7"/>
  <c r="C131" i="7"/>
  <c r="I131" i="7"/>
  <c r="I99" i="7"/>
  <c r="C99" i="7"/>
  <c r="I9" i="7"/>
  <c r="C9" i="7"/>
  <c r="C74" i="7"/>
  <c r="I74" i="7"/>
  <c r="C85" i="7"/>
  <c r="I85" i="7"/>
  <c r="I18" i="7"/>
  <c r="C18" i="7"/>
  <c r="C132" i="7"/>
  <c r="I132" i="7"/>
  <c r="I19" i="7"/>
  <c r="C19" i="7"/>
  <c r="C128" i="7"/>
  <c r="I128" i="7"/>
  <c r="C56" i="7"/>
  <c r="I56" i="7"/>
  <c r="C45" i="7"/>
  <c r="I45" i="7"/>
  <c r="I44" i="7"/>
  <c r="C44" i="7"/>
  <c r="I71" i="7"/>
  <c r="C71" i="7"/>
  <c r="C92" i="7"/>
  <c r="I92" i="7"/>
  <c r="C109" i="7"/>
  <c r="I109" i="7"/>
  <c r="C51" i="7"/>
  <c r="I51" i="7"/>
  <c r="C129" i="7"/>
  <c r="I129" i="7"/>
  <c r="C75" i="7"/>
  <c r="I75" i="7"/>
  <c r="I136" i="7"/>
  <c r="C136" i="7"/>
  <c r="C134" i="7"/>
  <c r="I134" i="7"/>
  <c r="C108" i="7"/>
  <c r="I108" i="7"/>
  <c r="C135" i="7"/>
  <c r="I135" i="7"/>
  <c r="C121" i="7"/>
  <c r="I121" i="7"/>
  <c r="C93" i="7"/>
  <c r="I93" i="7"/>
  <c r="C111" i="7"/>
  <c r="I111" i="7"/>
  <c r="C58" i="7"/>
  <c r="I58" i="7"/>
  <c r="C105" i="7"/>
  <c r="I105" i="7"/>
  <c r="I30" i="7"/>
  <c r="C30" i="7"/>
  <c r="C31" i="7"/>
  <c r="I31" i="7"/>
  <c r="C137" i="7"/>
  <c r="I137" i="7"/>
  <c r="C101" i="7"/>
  <c r="I101" i="7"/>
  <c r="C130" i="7"/>
  <c r="I130" i="7"/>
  <c r="C36" i="7"/>
  <c r="I36" i="7"/>
  <c r="I54" i="7"/>
  <c r="C54" i="7"/>
  <c r="C89" i="7"/>
  <c r="I89" i="7"/>
  <c r="C103" i="7"/>
  <c r="I103" i="7"/>
  <c r="C73" i="7"/>
  <c r="I73" i="7"/>
  <c r="C38" i="7"/>
  <c r="I38" i="7"/>
  <c r="C116" i="7"/>
  <c r="I116" i="7"/>
  <c r="C97" i="7"/>
  <c r="I97" i="7"/>
  <c r="C123" i="7"/>
  <c r="I123" i="7"/>
  <c r="I91" i="7"/>
  <c r="C91" i="7"/>
  <c r="C115" i="7"/>
  <c r="I115" i="7"/>
  <c r="C78" i="7"/>
  <c r="I78" i="7"/>
  <c r="I102" i="7"/>
  <c r="C102" i="7"/>
  <c r="I13" i="7"/>
  <c r="C13" i="7"/>
  <c r="C32" i="7"/>
  <c r="I32" i="7"/>
  <c r="I26" i="7"/>
  <c r="C26" i="7"/>
  <c r="I60" i="7"/>
  <c r="C60" i="7"/>
  <c r="I5" i="7"/>
  <c r="C5" i="7"/>
  <c r="C41" i="7"/>
  <c r="I41" i="7"/>
  <c r="C39" i="7"/>
  <c r="I39" i="7"/>
  <c r="I120" i="7"/>
  <c r="C120" i="7"/>
  <c r="C23" i="7"/>
  <c r="I23" i="7"/>
  <c r="I82" i="7"/>
  <c r="C82" i="7"/>
  <c r="C72" i="7"/>
  <c r="I72" i="7"/>
  <c r="I55" i="7"/>
  <c r="C55" i="7"/>
  <c r="I83" i="7"/>
  <c r="C83" i="7"/>
  <c r="I8" i="7"/>
  <c r="C8" i="7"/>
  <c r="C95" i="7"/>
  <c r="I95" i="7"/>
  <c r="I14" i="7"/>
  <c r="C14" i="7"/>
  <c r="C50" i="7"/>
  <c r="I50" i="7"/>
  <c r="I81" i="7"/>
  <c r="C81" i="7"/>
  <c r="C40" i="7"/>
  <c r="I40" i="7"/>
  <c r="C112" i="7"/>
  <c r="I112" i="7"/>
  <c r="C126" i="7"/>
  <c r="I126" i="7"/>
  <c r="C104" i="7"/>
  <c r="I104" i="7"/>
  <c r="C113" i="7"/>
  <c r="I113" i="7"/>
  <c r="I10" i="7"/>
  <c r="C10" i="7"/>
  <c r="C80" i="7"/>
  <c r="I80" i="7"/>
  <c r="C117" i="7"/>
  <c r="I117" i="7"/>
  <c r="C88" i="7"/>
  <c r="I88" i="7"/>
  <c r="C15" i="7" l="1"/>
  <c r="C76" i="7"/>
  <c r="C21" i="7"/>
  <c r="C66" i="7"/>
  <c r="C86" i="7"/>
  <c r="C42" i="7"/>
  <c r="C33" i="7"/>
  <c r="C139" i="7"/>
  <c r="C11" i="7"/>
  <c r="C106" i="7"/>
  <c r="C124" i="7"/>
  <c r="C52" i="7"/>
  <c r="C28" i="7"/>
  <c r="D28" i="7"/>
  <c r="E28" i="7"/>
</calcChain>
</file>

<file path=xl/sharedStrings.xml><?xml version="1.0" encoding="utf-8"?>
<sst xmlns="http://schemas.openxmlformats.org/spreadsheetml/2006/main" count="749" uniqueCount="528">
  <si>
    <t>Profits</t>
  </si>
  <si>
    <t>Beta</t>
  </si>
  <si>
    <t>Chevron</t>
  </si>
  <si>
    <t>AMD</t>
  </si>
  <si>
    <t>AAPL</t>
  </si>
  <si>
    <t>NVDA</t>
  </si>
  <si>
    <t>MSFT</t>
  </si>
  <si>
    <t>Amazon</t>
  </si>
  <si>
    <t>AMZN</t>
  </si>
  <si>
    <t>GOOG</t>
  </si>
  <si>
    <t>META</t>
  </si>
  <si>
    <t>Tesla</t>
  </si>
  <si>
    <t>TSLA</t>
  </si>
  <si>
    <t>WMT</t>
  </si>
  <si>
    <t>LLY</t>
  </si>
  <si>
    <t>UNH</t>
  </si>
  <si>
    <t>XOM</t>
  </si>
  <si>
    <t>ORCL</t>
  </si>
  <si>
    <t>COST</t>
  </si>
  <si>
    <t>HD</t>
  </si>
  <si>
    <t>PG</t>
  </si>
  <si>
    <t>NFLX</t>
  </si>
  <si>
    <t>JNJ</t>
  </si>
  <si>
    <t>ABBV</t>
  </si>
  <si>
    <t>CRM</t>
  </si>
  <si>
    <t>CVX</t>
  </si>
  <si>
    <t>TMUS</t>
  </si>
  <si>
    <t>KO</t>
  </si>
  <si>
    <t>MRK</t>
  </si>
  <si>
    <t>CSCO</t>
  </si>
  <si>
    <t>ADBE</t>
  </si>
  <si>
    <t>PEP</t>
  </si>
  <si>
    <t>NOW</t>
  </si>
  <si>
    <t>DIS</t>
  </si>
  <si>
    <t>MCD</t>
  </si>
  <si>
    <t>IBM</t>
  </si>
  <si>
    <t>PM</t>
  </si>
  <si>
    <t>ABT</t>
  </si>
  <si>
    <t>TMO</t>
  </si>
  <si>
    <t>CAT</t>
  </si>
  <si>
    <t>ISRG</t>
  </si>
  <si>
    <t>VZ</t>
  </si>
  <si>
    <t>TXN</t>
  </si>
  <si>
    <t>INTU</t>
  </si>
  <si>
    <t>QCOM</t>
  </si>
  <si>
    <t>DHR</t>
  </si>
  <si>
    <t>BKNG</t>
  </si>
  <si>
    <t>T</t>
  </si>
  <si>
    <t>CMCSA</t>
  </si>
  <si>
    <t>NEE</t>
  </si>
  <si>
    <t>LOW</t>
  </si>
  <si>
    <t>AMGN</t>
  </si>
  <si>
    <t>UBER</t>
  </si>
  <si>
    <t>HON</t>
  </si>
  <si>
    <t>SYK</t>
  </si>
  <si>
    <t>PFE</t>
  </si>
  <si>
    <t>UNP</t>
  </si>
  <si>
    <t>AMAT</t>
  </si>
  <si>
    <t>TJX</t>
  </si>
  <si>
    <t>COP</t>
  </si>
  <si>
    <t>BSX</t>
  </si>
  <si>
    <t>ANET</t>
  </si>
  <si>
    <t>DE</t>
  </si>
  <si>
    <t>PANW</t>
  </si>
  <si>
    <t>LMT</t>
  </si>
  <si>
    <t>BMY</t>
  </si>
  <si>
    <t>NKE</t>
  </si>
  <si>
    <t>BA</t>
  </si>
  <si>
    <t>SBUX</t>
  </si>
  <si>
    <t>INTC</t>
  </si>
  <si>
    <t>Name</t>
  </si>
  <si>
    <t>Symbol</t>
  </si>
  <si>
    <t>marketcap</t>
  </si>
  <si>
    <t>price (USD)</t>
  </si>
  <si>
    <t>country</t>
  </si>
  <si>
    <t>United States</t>
  </si>
  <si>
    <t>DUK</t>
  </si>
  <si>
    <t>DELL</t>
  </si>
  <si>
    <t>PYPL</t>
  </si>
  <si>
    <t>ABNB</t>
  </si>
  <si>
    <t>CMG</t>
  </si>
  <si>
    <t>MSI</t>
  </si>
  <si>
    <t>HCA</t>
  </si>
  <si>
    <t>MAR</t>
  </si>
  <si>
    <t>CL</t>
  </si>
  <si>
    <t>GD</t>
  </si>
  <si>
    <t>CVS</t>
  </si>
  <si>
    <t>FDX</t>
  </si>
  <si>
    <t>MMM</t>
  </si>
  <si>
    <t>CSX</t>
  </si>
  <si>
    <t>SLB</t>
  </si>
  <si>
    <t>TGT</t>
  </si>
  <si>
    <t>D</t>
  </si>
  <si>
    <t>KMB</t>
  </si>
  <si>
    <t>F</t>
  </si>
  <si>
    <t>BKR</t>
  </si>
  <si>
    <t>DAL</t>
  </si>
  <si>
    <t>SYY</t>
  </si>
  <si>
    <t>GIS</t>
  </si>
  <si>
    <t>HUM</t>
  </si>
  <si>
    <t>UAL</t>
  </si>
  <si>
    <t>HAL</t>
  </si>
  <si>
    <t>HPE</t>
  </si>
  <si>
    <t>LUV</t>
  </si>
  <si>
    <t>BBY</t>
  </si>
  <si>
    <t>AA</t>
  </si>
  <si>
    <t>AAL</t>
  </si>
  <si>
    <t>X</t>
  </si>
  <si>
    <t>JBLU</t>
  </si>
  <si>
    <t>Average</t>
  </si>
  <si>
    <t>Revenues</t>
  </si>
  <si>
    <t>P/B 5 years</t>
  </si>
  <si>
    <t>NOPLAT</t>
  </si>
  <si>
    <t>Operating capital</t>
  </si>
  <si>
    <t>ROIC % (NOPLAT / OC)</t>
  </si>
  <si>
    <t>Growth operating capital %</t>
  </si>
  <si>
    <t>NAICS</t>
  </si>
  <si>
    <t>334413. NVIDIA Corporation primarily operates in the semiconductor industry. 
334413 - Semiconductor and Related Device Manufacturing
This code is for companies involved in the design and manufacturing of semiconductor devices, which includes companies like NVIDIA that produce graphics processing units (GPUs) and other high-performance computing hardware.
Additionally, NVIDIA may also be involved in software development, particularly in artificial intelligence (AI) and machine learning applications, but its core business is best described under this semiconductor classification.</t>
  </si>
  <si>
    <t>511210. Microsoft Corporation operates in multiple sectors, but its core business is in software development, as well as cloud computing and hardware
511210 - Software Publishers
This code applies to companies that publish software, including operating systems and application software, which is Microsoft's primary business.
518210 - Data Processing, Hosting, and Related Services
This code is relevant to Microsoft's cloud computing services, including its Azure platform.
334111 - Electronic Computer Manufacturing
This applies to Microsoft's involvement in hardware production, such as Surface devices and Xbox consoles.</t>
  </si>
  <si>
    <t>454110. Amazon operates in a variety of sectors, but its core business areas are e-commerce, cloud computing, and digital streaming.
454110 - Electronic Shopping and Mail-Order Houses
This code applies to Amazon's primary business as an online retailer of a wide range of goods.
518210 - Data Processing, Hosting, and Related Services
This code pertains to Amazon Web Services (AWS), which is Amazon's cloud computing division.
512110 - Motion Picture and Video Production
This code applies to Amazon's digital streaming services, including Amazon Prime Video.</t>
  </si>
  <si>
    <t xml:space="preserve">519130. Alphabet Inc., the parent company of Google, operates in various sectors, primarily focusing on technology, internet services, and digital advertising. 
519130 - Internet Publishing and Broadcasting and Web Search Portals
This code applies to Alphabet's core business in web search (Google Search) and its various internet-based services, including Google Ads, Google Search, YouTube, and other digital platforms.
511210 - Software Publishers
This code is relevant to Alphabet's software development, which includes products like the Android operating system, Google Chrome, Google Maps, and other software applications.
541511 - Custom Computer Programming Services
This code applies to Alphabet's involvement in custom software development and programming for its various services and products.
518210 - Data Processing, Hosting, and Related Services
This code covers Alphabet's cloud services, particularly through Google Cloud, which competes with platforms like Amazon Web Services (AWS).
Depending on the area of Alphabet's business being referenced, any of these NAICS codes might apply, but 519130 (for web search and internet services) is the most commonly associated with the company’s primary activities.
</t>
  </si>
  <si>
    <t>519130. Meta Platforms, Inc. (formerly known as Facebook) operates in the social media, virtual reality, and advertising technology sectors
519130 - Internet Publishing and Broadcasting and Web Search Portals
This code applies to Meta's core business in social media platforms (such as Facebook, Instagram, and WhatsApp) and its digital advertising services.
511210 - Software Publishers
This code is relevant to Meta's development of software for its platforms and other applications.
541613 - Marketing Consulting Services
This code applies to Meta’s advertising and marketing consulting services, as advertising is a major part of its business model.
518210 - Data Processing, Hosting, and Related Services
This code covers Meta's infrastructure for hosting and processing large volumes of data, essential for its platforms and advertising services.
While various NAICS codes could be applied to different aspects of Meta’s operations, 519130 (for internet publishing and broadcasting) is the most appropriate for its primary business.</t>
  </si>
  <si>
    <t xml:space="preserve">336111. Tesla, Inc. operates in multiple sectors, with a primary focus on electric vehicles (EVs), energy storage, and solar energy solutions. 
336111 - Automobile Manufacturing
This code applies to Tesla's primary business of manufacturing electric vehicles (EVs).
335999 - All Other Miscellaneous Electrical Equipment and Component Manufacturing
This code is relevant to Tesla's production of energy storage products like the Powerwall and its solar energy solutions.
221118 - Other Electric Power Generation
This applies to Tesla’s involvement in solar power generation through its SolarCity subsidiary and solar energy products.
541715 - Research and Development in the Physical, Engineering, and Life Sciences
This code is relevant to Tesla’s significant investment in research and development of new technologies, including autonomous driving, energy storage, and vehicle innovations.
</t>
  </si>
  <si>
    <t xml:space="preserve">452210. Walmart operates primarily in the retail and e-commerce sectors, with a significant presence in both physical stores and online shopping platforms.
452210 - Department Stores
This code applies to Walmart's physical retail stores that sell a variety of goods, including clothing, electronics, groceries, and home goods.
454110 - Electronic Shopping and Mail-Order Houses
This code is relevant to Walmart's e-commerce platform, where it sells products online through its website and mobile app.
445110 - Supermarkets and Other Grocery (except Convenience) Stores
This code applies to Walmart's grocery stores, which are a major part of its business, especially in its Supercenter format.
452319 - All Other General Merchandise Stores
This applies to Walmart's broader range of retail operations, especially for stores that sell a variety of general merchandise.
Depending on the focus (physical stores, e-commerce, or groceries), Walmart could be classified under any of these NAICS codes, but 452210 (Department Stores) and 454110 (E-commerce) are the most relevant.
</t>
  </si>
  <si>
    <t>325412. Eli Lilly and Company operates primarily in the pharmaceutical and biotechnology sectors. 
325412 - Pharmaceutical Preparation Manufacturing**  
   This code applies to Eli Lilly's core business of manufacturing prescription drugs and other pharmaceutical products.
2. **541715 - Research and Development in the Physical, Engineering, and Life Sciences**  
   This code is relevant to Eli Lilly's extensive research and development activities in the fields of pharmaceuticals, biotechnology, and medical devices.
3. **325414 - Biological Product (except Diagnostic) Manufacturing**  
   This applies to Eli Lilly’s production of biologic drugs, including monoclonal antibodies and other biologics.
Depending on the aspect of Eli Lilly's business being referenced, these NAICS codes could all be relevant, but **325412** (for pharmaceutical preparation manufacturing) is the most representative of its core operations.</t>
  </si>
  <si>
    <t>524114. UnitedHealth Group operates primarily in the healthcare and insurance sectors. 
524114 - Direct Health and Medical Insurance Carriers**  
   This code applies to UnitedHealth's health insurance business, which includes offering medical, dental, and vision insurance plans.
2. **621111 - Offices of Physicians (except Mental Health Specialists)**  
   This code may be relevant to UnitedHealth's healthcare services division, particularly in relation to its medical care delivery system (Optum).
3. **621610 - Home Health Care Services**  
   This code is relevant to UnitedHealth’s services through Optum Home &amp; Community, providing home health care services.
4. **524292 - Third Party Administration of Insurance and Pension Funds**  
   This code applies to the administrative services that UnitedHealth provides to employers, insurers, and government entities.
Depending on the focus (health insurance, healthcare services, or administrative functions), UnitedHealth could fall under one or more of these NAICS codes. However, **524114** (for direct health and medical insurance carriers) is the most representative of its core business.</t>
  </si>
  <si>
    <t>511210. Oracle Corporation primarily operates in the software and cloud computing sectors. 
511210 - Software Publishers**  
   This code applies to Oracle's core business of publishing and developing software, including databases (like Oracle Database), enterprise software (like Oracle ERP), and cloud services.
2. **518210 - Data Processing, Hosting, and Related Services**  
   This code is relevant to Oracle's cloud services, including Oracle Cloud Infrastructure (OCI) and cloud-based software solutions.
3. **541511 - Custom Computer Programming Services**  
   This code applies to Oracle's software development services, which involve designing and developing software solutions for enterprises and organizations.
4. **541512 - Computer Systems Design Services**  
   This applies to Oracle's involvement in consulting and designing enterprise-level IT infrastructure, which complements its software offerings.
Oracle is primarily classified under **511210** (Software Publishers), but its cloud services and consulting activities may also align with the other NAICS codes listed.</t>
  </si>
  <si>
    <t>452112. Costco Wholesale Corporation operates primarily in the retail sector, focusing on membership-based warehouse clubs and wholesale distribution. 
452112 - Discount Department Stores**  
   This code applies to Costco’s business model, which involves selling a variety of goods (including groceries, electronics, clothing, and home goods) at discounted prices in warehouse-style stores.
2. **445110 - Supermarkets and Other Grocery (except Convenience) Stores**  
   This code is relevant to Costco's significant grocery business, as it sells food and other grocery items in bulk.
3. **452310 - Warehouse Clubs and Supercenters**  
   This code specifically applies to Costco’s membership-based warehouse clubs, where it operates in large, bulk-purchase settings for both businesses and consumers.
Costco is primarily classified under **452112** (Discount Department Stores) and **452310** (Warehouse Clubs), as these codes most closely align with its retail operations.</t>
  </si>
  <si>
    <t>444110. The Home Depot operates primarily in the retail sector, specializing in home improvement products and services. 
444110 - Home Centers**  
   This code applies to The Home Depot's primary business, which involves selling building materials, home improvement products, and appliances through its large retail stores.
2. **444130 - Hardware Stores**  
   This code may also apply to some of Home Depot's operations, particularly for smaller hardware items that it sells in addition to building materials and home improvement products.
3. **444190 - Other Building Material Dealers**  
   This code covers the sale of building materials and supplies that Home Depot may sell outside of home centers, such as specialized products or tools.
4. **441120 - Used Car Dealers**  
   This could be relevant to Home Depot's services in some locations that also offer specialized equipment rental, though it is not the company's primary business focus.
However, **444110** (Home Centers) is the most representative NAICS code for The Home Depot, as it captures the company’s primary retail business in the home improvement sector.</t>
  </si>
  <si>
    <t>325620. Procter &amp; Gamble (P&amp;G) primarily operates in the **consumer goods** sector, manufacturing a wide range of products in categories such as personal care, cleaning, health, and household products. 
325620 - Toilet Preparation Manufacturing**  
   This code applies to P&amp;G’s manufacturing of personal care products, including skincare, haircare, and oral care items such as shampoos, toothpaste, and deodorants.
2. **325188 - All Other Basic Inorganic Chemical Manufacturing**  
   This code is relevant to the manufacturing of products used in cleaning and household care, such as detergents and disinfectants.
3. **337110 - Wood Kitchen Cabinet and Countertop Manufacturing**  
   Although not a primary part of P&amp;G’s business, this code may apply to any home-related products it manufactures in the broader household space.
4. **311999 - All Other Miscellaneous Food Manufacturing**  
   This code applies to P&amp;G’s food-related products, particularly in their health-related divisions such as nutrition and baby care.
The most relevant NAICS code for Procter &amp; Gamble is **325620** (Toilet Preparation Manufacturing), as it best reflects the company's focus on consumer goods like personal care, cleaning, and hygiene products.</t>
  </si>
  <si>
    <t>334111. Apple Inc. operates primarily in the **technology** sector, focusing on **consumer electronics**, **software**, and **digital services**. 
1. **334111 - Electronic Computer Manufacturing**  
   This code applies to Apple’s core business of manufacturing electronic devices, including its computers (Mac), tablets (iPad), and smartphones (iPhone).
2. **511210 - Software Publishers**  
   This code is relevant to Apple's software development business, including the macOS, iOS, and applications such as iTunes and the App Store.
3. **423690 - Other Electronic Parts and Equipment Merchant Wholesalers**  
   This code applies to Apple’s role in distributing electronic components and related products, particularly in its supply chain for hardware.
4. **443142 - Electronics Stores**  
   This code is relevant to Apple’s retail operations, particularly its Apple Stores where it sells consumer electronics and accessories directly to customers.
**334111** (Electronic Computer Manufacturing) is the most representative NAICS code for Apple, reflecting its primary business of designing and manufacturing consumer electronics.</t>
  </si>
  <si>
    <t>512110. Netflix primarily operates in the **entertainment** and **media streaming** sectors. The most relevant NAICS codes for Netflix are:
1. **512110 - Motion Picture and Video Production**  
   This code applies to Netflix’s business of producing original movies, TV shows, and other video content.
2. **515210 - Cable and Other Subscription Programming**  
   This code is relevant to Netflix’s streaming service, which offers on-demand video content via subscription.
3. **519130 - Internet Publishing and Broadcasting and Web Search Portals**  
   This code applies to Netflix’s digital content distribution model, where it broadcasts and publishes media via the internet.
4. **512191 - Teleproduction and Other Postproduction Services**  
   This code pertains to Netflix's involvement in postproduction services for its original content, including editing, visual effects, and sound.
**515210** (Cable and Other Subscription Programming) is the most representative NAICS code for Netflix, as it reflects its primary business of offering subscription-based streaming content.</t>
  </si>
  <si>
    <t>325412. Johnson &amp; Johnson operates primarily in the **pharmaceutical**, **medical devices**, and **consumer health** sectors. 
1. **325412 - Pharmaceutical Preparation Manufacturing**  
   This code applies to Johnson &amp; Johnson’s pharmaceutical division, which manufactures prescription drugs and other pharmaceutical products.
2. **339112 - Surgical and Medical Instrument Manufacturing**  
   This code is relevant to Johnson &amp; Johnson’s medical devices and diagnostic equipment division, which includes products like surgical instruments, orthopedic devices, and diagnostic tools.
3. **423450 - Medical, Dental, and Hospital Equipment and Supplies Merchant Wholesalers**  
   This code applies to Johnson &amp; Johnson’s distribution and wholesale operations for medical devices and healthcare products.
4. **325620 - Toilet Preparation Manufacturing**  
   This code is relevant to Johnson &amp; Johnson’s consumer health division, which produces personal care products such as baby care, skin and hair care, and over-the-counter medications.
**325412** (Pharmaceutical Preparation Manufacturing) and **339112** (Surgical and Medical Instrument Manufacturing) are the most representative NAICS codes for Johnson &amp; Johnson, reflecting its core operations in pharmaceuticals and medical devices.</t>
  </si>
  <si>
    <t>325412. AbbVie is a global biopharmaceutical company that primarily focuses on **pharmaceuticals**, **biotechnology**, and **medical treatments**. 
1. **325412 - Pharmaceutical Preparation Manufacturing**  
   This code applies to AbbVie’s core business of manufacturing pharmaceutical products, including prescription medications and biologic drugs.
2. **325414 - Biological Product (except Diagnostic) Manufacturing**  
   This code is relevant to AbbVie’s production of biologic drugs, including monoclonal antibodies and other biologic therapies.
3. **541715 - Research and Development in the Physical, Engineering, and Life Sciences**  
   This code applies to AbbVie’s extensive research and development activities, particularly in the fields of pharmaceuticals and biotechnology.
4. **424210 - Drugs and Druggists' Sundries Merchant Wholesalers**  
   This code pertains to AbbVie’s role in distributing its pharmaceutical products through various channels.
The most relevant NAICS codes for AbbVie are **325412** (Pharmaceutical Preparation Manufacturing) and **325414** (Biological Product Manufacturing), as these best capture its focus on drug manufacturing and biopharmaceuticals.</t>
  </si>
  <si>
    <t>511210. Salesforce primarily operates in the **cloud computing** and **customer relationship management (CRM)** software sectors. 
1. **511210 - Software Publishers**  
   This code applies to Salesforce’s core business of developing and publishing software, including its CRM platform and other cloud-based applications.
2. **541511 - Custom Computer Programming Services**  
   This code is relevant to Salesforce’s work in providing custom solutions and integration services for businesses using its software.
3. **518210 - Data Processing, Hosting, and Related Services**  
   This code applies to Salesforce’s cloud computing services, including hosting, data processing, and cloud infrastructure.
4. **541512 - Computer Systems Design Services**  
   This code applies to Salesforce's consulting and system integration services, particularly in helping businesses design and implement CRM solutions.
The most relevant NAICS code for Salesforce is **511210** (Software Publishers), as it best reflects the company's core software and cloud-based services.</t>
  </si>
  <si>
    <t>517311. T-Mobile US operates primarily in the **telecommunications** sector, providing wireless communication services. 
1. **517311 - Wired and Wireless Telecommunications Carriers**  
   This code applies to T-Mobile's core business of providing wireless communication services, including voice, data, and internet services for mobile devices.
2. **517312 - Wireless Telecommunications Carriers (except Satellite)**  
   This code specifically refers to companies providing wireless telecommunications services, including mobile voice and data services, which directly applies to T-Mobile's primary business.
3. **517919 - All Other Telecommunications**  
   This code is relevant to T-Mobile's other telecommunications services, such as internet and broadband services.
The most representative NAICS code for T-Mobile US is **517311** (Wired and Wireless Telecommunications Carriers), as it best captures the company's focus on wireless communications and mobile services.</t>
  </si>
  <si>
    <t>312111. Coca-Cola operates primarily in the **beverages** sector, focusing on **soft drinks**, **non-alcoholic beverages**, and **bottling operations**. 
1. **312111 - Soft Drink Manufacturing**  
   This code applies to Coca-Cola's core business of manufacturing soft drinks, including its flagship Coca-Cola beverage, as well as other beverages like Sprite, Fanta, and various other carbonated drinks.
2. **312112 - Bottled Water Manufacturing**  
   This code applies to Coca-Cola’s production of bottled water, especially under brands like Dasani.
3. **424490 - Other Grocery and Related Products Merchant Wholesalers**  
   This code is relevant to Coca-Cola's wholesale distribution of its products to retailers and other businesses.
4. **312120 - Dairy Product (except Dried or Canned) Manufacturing**  
   While Coca-Cola is primarily known for beverages, this code may apply to some of its dairy-related products, like milk-based drinks (if any).
The most relevant NAICS code for Coca-Cola is **312111** (Soft Drink Manufacturing), which best reflects its core business of producing beverages.</t>
  </si>
  <si>
    <t>325412. Merck &amp; Co., Inc. operates primarily in the **pharmaceutical** and **biotechnology** sectors. 
1. **325412 - Pharmaceutical Preparation Manufacturing**  
   This code applies to Merck’s core business of manufacturing prescription pharmaceuticals, including its medications for various diseases, vaccines, and other therapeutic products.
2. **325414 - Biological Product (except Diagnostic) Manufacturing**  
   This code is relevant to Merck’s production of biologic drugs, including vaccines like the ones developed for the prevention of diseases such as HPV and hepatitis.
3. **541715 - Research and Development in the Physical, Engineering, and Life Sciences**  
   This code is relevant to Merck’s extensive research and development activities, especially in the areas of drug discovery, clinical trials, and the development of new treatments.
4. **424210 - Drugs and Druggists' Sundries Merchant Wholesalers**  
   This code applies to Merck’s wholesale distribution of its pharmaceutical products to hospitals, pharmacies, and healthcare providers.
The most relevant NAICS codes for Merck are **325412** (Pharmaceutical Preparation Manufacturing) and **325414** (Biological Product Manufacturing), as these reflect the company's focus on pharmaceutical products and biologics.</t>
  </si>
  <si>
    <t>334210. Cisco Systems, Inc. operates primarily in the **technology** sector, specializing in **networking hardware**, **telecommunications equipment**, and **software solutions**. 
1. **334210 - Telephone Apparatus Manufacturing**  
   This code applies to Cisco's business of manufacturing telecommunications equipment, such as routers, switches, and other networking hardware.
2. **511210 - Software Publishers**  
   This code is relevant to Cisco’s software development, particularly for its network management, security, and collaboration software solutions.
3. **517911 - Telecommunications Resellers**  
   This code applies to Cisco's role in providing network infrastructure solutions that support telecommunications services and resellers.
4. **541512 - Computer Systems Design Services**  
   This code pertains to Cisco's consulting and systems integration services, where the company helps businesses design and implement IT networks and communication systems.
The most relevant NAICS code for Cisco is **334210** (Telephone Apparatus Manufacturing), which reflects its primary business in manufacturing networking hardware and telecommunications equipment.</t>
  </si>
  <si>
    <t>511210. Adobe Inc. primarily operates in the **software** and **digital media** sectors. 
1. **511210 - Software Publishers**  
   This code applies to Adobe's core business of developing and publishing software, including popular products like Adobe Photoshop, Illustrator, Adobe Acrobat, and Adobe Creative Cloud.
2. **518210 - Data Processing, Hosting, and Related Services**  
   This code is relevant to Adobe's cloud services, such as Adobe Document Cloud and Adobe Creative Cloud, where it offers cloud-based software solutions and data management.
3. **541511 - Custom Computer Programming Services**  
   This code applies to Adobe's custom software development and the creation of tailored solutions for various industries, especially with its software and digital media solutions.
4. **541512 - Computer Systems Design Services**  
   This code is relevant to Adobe’s services in designing and integrating IT systems, particularly in creative and media design for businesses.
The most relevant NAICS code for Adobe is **511210** (Software Publishers), as it best reflects the company's focus on developing and distributing software for creative and digital media industries.</t>
  </si>
  <si>
    <t>312111. PepsiCo operates primarily in the **food and beverage** sector. 
1. **312111 - Soft Drink Manufacturing**  
   This code applies to PepsiCo's production of soft drinks, including its flagship products like Pepsi, Mountain Dew, and other carbonated beverages.
2. **311911 - Roasted Nuts and Peanut Butter Manufacturing**  
   This code is relevant to PepsiCo's production of snack foods, especially under its Frito-Lay division, which includes products like chips and other snack foods.
3. **424490 - Other Grocery and Related Products Merchant Wholesalers**  
   This code applies to PepsiCo’s wholesale distribution of its food and beverage products to retailers and other businesses.
4. **312120 - Dairy Product (except Dried or Canned) Manufacturing**  
   This could apply to PepsiCo's dairy-related products, such as certain milk-based beverages (like those under the Tropicana or Quaker brands).
The most representative NAICS codes for PepsiCo are **312111** (Soft Drink Manufacturing) and **311911** (Roasted Nuts and Peanut Butter Manufacturing), reflecting its core business in beverages and snack foods.</t>
  </si>
  <si>
    <t>334413. Advanced Micro Devices (AMD) operates primarily in the **semiconductor** and **computer hardware** sectors. 
1. **334413 - Semiconductor and Related Device Manufacturing**  
   This code applies to AMD's core business of manufacturing semiconductor chips, including microprocessors, graphics processing units (GPUs), and other related devices.
2. **334418 - Printed Circuit Assembly (Electronic Assembly) Manufacturing**  
   This code is relevant to AMD's production of printed circuit boards (PCBs) and assembly of electronic components used in computing systems.
3. **334111 - Electronic Computer Manufacturing**  
   This code could apply to AMD's involvement in the production of computer processors and components used in building computers and servers.
4. **541512 - Computer Systems Design Services**  
   This code pertains to AMD's contributions to system design, particularly in the development of computing systems using its processors and graphics technology.
The most relevant NAICS code for AMD is **334413** (Semiconductor and Related Device Manufacturing), as it reflects the company's focus on semiconductor chips and related technologies.</t>
  </si>
  <si>
    <t>511210. ServiceNow operates primarily in the **software** and **cloud computing** sectors, providing enterprise cloud solutions for IT service management, workflow automation, and business process management. 
1. **511210 - Software Publishers**  
   This code applies to ServiceNow's core business of developing and publishing software, including its platform for digital workflows and cloud-based enterprise service management solutions.
2. **518210 - Data Processing, Hosting, and Related Services**  
   This code is relevant to ServiceNow’s cloud infrastructure services, where it offers data processing, hosting, and management solutions for businesses.
3. **541511 - Custom Computer Programming Services**  
   This code applies to ServiceNow’s custom solutions and software development services, helping businesses implement and customize its IT service management (ITSM) platform.
4. **541512 - Computer Systems Design Services**  
   This code is relevant to ServiceNow’s consulting and systems integration services, where it assists companies in designing and integrating IT systems and workflows.
The most relevant NAICS code for ServiceNow is **511210** (Software Publishers), as it best reflects the company's focus on software development and cloud-based enterprise solutions.</t>
  </si>
  <si>
    <t>512110. The Walt Disney Company operates primarily in the **entertainment** and **media** sectors. 
1. **512110 - Motion Picture and Video Production**  
   This code applies to Disney’s core business of producing films and television content, including animated films, live-action movies, and television series under its various brands (e.g., Disney, Pixar, Marvel, Star Wars, etc.).
2. **512220 - Motion Picture and Video Distribution**  
   This code is relevant to Disney’s business of distributing films and video content to theaters, streaming services, and home video formats.
3. **515210 - Cable and Other Subscription Programming**  
   This code applies to Disney’s cable networks and subscription-based services, including Disney Channel, ESPN, and Disney+.
4. **711110 - Theater Companies and Dinner Theaters**  
   This code pertains to Disney’s operations in the theatrical sector, particularly its Broadway shows and other live entertainment.
5. **453220 - Gift, Novelty, and Souvenir Stores**  
   This code is relevant to Disney’s retail operations, including the sale of merchandise related to its films, characters, and parks.
6. **713110 - Amusement and Theme Parks**  
   This code applies to Disney's operations in theme parks and resorts, such as Disneyland and Walt Disney World.
The most representative NAICS codes for Walt Disney are **512110** (Motion Picture and Video Production) and **515210** (Cable and Other Subscription Programming), as they best capture the company’s focus on media production, distribution, and entertainment services.</t>
  </si>
  <si>
    <t>722513. McDonald's operates primarily in the **restaurant** and **food service** sectors. 
1. **722513 - Limited-Service Restaurants**  
   This code applies to McDonald's core business of operating fast-food restaurants that provide limited-service dining, including counter service and drive-thru.
2. **722511 - Full-Service Restaurants**  
   Although McDonald's is primarily known for limited-service, this code might apply in some instances where McDonald’s operates with extended service features (such as dine-in options).
3. **722330 - Mobile Food Services**  
   This code could apply to any of McDonald's mobile units or food trucks, although McDonald's is more commonly associated with fixed-location restaurants.
4. **722515 - Snack and Nonalcoholic Beverage Bars**  
   This code is relevant to McDonald's operations involving snack food and beverages like soft drinks, coffee, and desserts.
The most representative NAICS code for McDonald's is **722513** (Limited-Service Restaurants), as it best reflects the company's primary business in fast food and limited-service dining.</t>
  </si>
  <si>
    <t>334111. IBM (International Business Machines Corporation) operates primarily in the **technology** and **consulting** sectors. 
1. **334111 - Electronic Computer Manufacturing**  
   This code applies to IBM’s business of manufacturing hardware, including mainframes, servers, and storage devices.
2. **511210 - Software Publishers**  
   This code applies to IBM's software business, including its development of enterprise software, cloud solutions, AI technologies, and other software products like IBM Watson.
3. **541511 - Custom Computer Programming Services**  
   This code pertains to IBM’s work in custom software development and providing tailored technology solutions to businesses across various industries.
4. **541512 - Computer Systems Design Services**  
   This code applies to IBM's consulting services, particularly in designing, implementing, and managing IT systems and infrastructure for large organizations.
5. **541715 - Research and Development in the Physical, Engineering, and Life Sciences**  
   This code is relevant to IBM’s research initiatives, particularly in areas like quantum computing, artificial intelligence, and blockchain.
The most relevant NAICS code for IBM is **334111** (Electronic Computer Manufacturing) and **511210** (Software Publishers), as these best capture the company’s focus on hardware manufacturing and software development.</t>
  </si>
  <si>
    <t>312230. Philip Morris International (PMI) operates primarily in the **tobacco** and **consumer goods** sectors. 
1. **312230 - Tobacco Manufacturing**  
   This code applies to Philip Morris' core business of manufacturing tobacco products, including cigarettes, cigars, and smokeless tobacco products.
2. **424940 - Tobacco and Tobacco Product Merchant Wholesalers**  
   This code is relevant to Philip Morris' wholesale distribution of tobacco products to retailers and other businesses.
3. **311999 - All Other Miscellaneous Food Manufacturing**  
   While this code is more general, it could apply to Philip Morris’ involvement in the development of alternative tobacco products like e-cigarettes and heated tobacco products.
The most representative NAICS code for Philip Morris is **312230** (Tobacco Manufacturing), as it reflects the company’s core business in the production of tobacco products.</t>
  </si>
  <si>
    <t>334516. Thermo Fisher Scientific is a global leader in serving science, and its operations span multiple sectors within the North American Industry Classification System (NAICS). 
1. **334516 - Analytical Laboratory Instrument Manufacturing**  
   This covers the manufacturing of laboratory equipment and scientific instruments, which is a significant part of Thermo Fisher's product line.
2. **325414 - Biological Product (except Diagnostic) Manufacturing**  
   This applies to their production of reagents, vaccines, and other biologics, particularly in life sciences research.
3. **339112 - Surgical and Medical Instrument Manufacturing**  
   Relevant for their production of medical instruments and devices.
4. **541715 - Research and Development in the Physical, Engineering, and Life Sciences (except Nanotechnology and Biotechnology)**  
   This applies to their role in scientific research and development services.
5. **423450 - Medical, Dental, and Hospital Equipment and Supplies Merchant Wholesalers**  
   Related to the distribution of medical and scientific equipment.
If you're looking for the exact NAICS code used in a specific business unit or facility of Thermo Fisher Scientific, it might vary based on the focus of that particular operation.</t>
  </si>
  <si>
    <t>325412. Abbott Laboratories operates across various industries, with its activities aligning with multiple NAICS codes depending on the division and product category. 
1. **325412 - Pharmaceutical Preparation Manufacturing**  
   Relevant for Abbott's production of pharmaceutical products and medications.
2. **325413 - In-Vitro Diagnostic Substance Manufacturing**  
   Covers their diagnostic products, including testing kits and related substances.
3. **334510 - Electromedical and Electrotherapeutic Apparatus Manufacturing**  
   Applicable for devices like glucose monitors and other medical devices.
4. **339112 - Surgical and Medical Instrument Manufacturing**  
   Pertinent to their production of medical devices such as stents and heart valves.
5. **423450 - Medical, Dental, and Hospital Equipment and Supplies Merchant Wholesalers**  
   Related to the distribution of their medical and healthcare products.
6. **311999 - All Other Miscellaneous Food Manufacturing**  
   Relevant to Abbott's production of nutritional products like Ensure, Pedialyte, and Similac.
Each NAICS code corresponds to specific areas of Abbott's broad portfolio in pharmaceuticals, diagnostics, medical devices, and nutrition. The exact code may vary depending on the specific location or product line.</t>
  </si>
  <si>
    <t>333120. Caterpillar Inc., a global leader in construction and mining equipment, engines, and industrial turbines, operates under various NAICS codes depending on the product or service line. 
1. **333120 - Construction Machinery Manufacturing**  
   This is Caterpillar's primary classification, as it involves manufacturing construction equipment like bulldozers, excavators, and loaders.
2. **333131 - Mining Machinery and Equipment Manufacturing**  
   Relevant to their production of mining equipment, including haul trucks and draglines.
3. **333618 - Other Engine Equipment Manufacturing**  
   Pertinent to the manufacturing of large industrial engines and power systems.
4. **532412 - Construction, Mining, and Forestry Machinery and Equipment Rental and Leasing**  
   Applicable to their rental and leasing services for heavy equipment through dealerships.
5. **423810 - Construction and Mining (except Oil Well) Machinery and Equipment Merchant Wholesalers**  
   Covers the distribution of Caterpillar equipment and parts.
6. **811310 - Commercial and Industrial Machinery and Equipment (except Automotive and Electronic) Repair and Maintenance**  
   Related to repair and maintenance services for Caterpillar machinery.
These codes reflect Caterpillar's extensive involvement in manufacturing, sales, rental, and servicing of machinery for construction, mining, and other industries.</t>
  </si>
  <si>
    <t>339112. Intuitive Surgical, renowned for its minimally invasive robotic surgical systems like the **da Vinci Surgical System**, operates within the following NAICS codes:
1. **339112 - Surgical and Medical Instrument Manufacturing**  
   This is Intuitive Surgical's primary NAICS code, as it involves the design and manufacturing of robotic surgical systems and related instruments.
2. **541715 - Research and Development in the Physical, Engineering, and Life Sciences (except Nanotechnology and Biotechnology)**  
   Relevant to their investment in R&amp;D for advanced surgical technologies and innovations.
3. **334510 - Electromedical and Electrotherapeutic Apparatus Manufacturing**  
   Pertinent to their production of robotic systems that integrate advanced electronic and medical technologies.
4. **423450 - Medical, Dental, and Hospital Equipment and Supplies Merchant Wholesalers**  
   Applicable to the distribution of surgical instruments and accessories.
These NAICS codes highlight Intuitive Surgical’s focus on robotic-assisted technology, medical device manufacturing, and continuous innovation in the healthcare industry.</t>
  </si>
  <si>
    <t>334413. Texas Instruments (TI), a leading manufacturer of semiconductors and various electronics, operates under several NAICS codes that align with its product offerings. 
1. **334413 - Semiconductor and Related Device Manufacturing**  
   This is the primary NAICS code for Texas Instruments, as it involves the design and manufacturing of semiconductors, including integrated circuits (ICs) and microchips.
2. **334418 - Printed Circuit Assembly (Electronic Assembly) Manufacturing**  
   Relevant to the manufacturing of printed circuit boards (PCBs) and their assembly, which are key components in many of TI’s products.
3. **334419 - Other Electronic Component Manufacturing**  
   Pertains to the production of other electronic components and devices that are part of TI’s extensive product portfolio.
4. **541715 - Research and Development in the Physical, Engineering, and Life Sciences (except Nanotechnology and Biotechnology)**  
   Applies to TI’s research and development activities in areas like semiconductors, analog technologies, and embedded systems.
5. **423690 - Other Electronic Parts and Equipment Merchant Wholesalers**  
   Relevant to the wholesale distribution of TI’s semiconductor products and related electronics.
These NAICS codes reflect Texas Instruments' primary focus on semiconductor manufacturing, electronic components, and technological innovation.</t>
  </si>
  <si>
    <t>517112. Verizon Communications, a leading telecommunications company, operates under several NAICS codes that reflect its diverse range of services. 
1. **517112 - Wireless Telecommunications Carriers (except Satellite)**  
   Relevant to Verizon's wireless services, including mobile voice, data, and broadband offerings.
2. **517311 - Wired Telecommunications Carriers**  
   Covers their wired services such as Fios internet, telephone, and television services.
3. **517911 - Telecommunications Resellers**  
   Pertinent to Verizon’s resale of telecommunication services through partners or affiliates.
4. **541512 - Computer Systems Design Services**  
   Related to their enterprise solutions, including managed IT services and network systems design.
5. **517919 - All Other Telecommunications**  
   Covers ancillary services such as satellite, internet of things (IoT), and advanced network services.
These NAICS codes reflect Verizon's broad involvement in wireless, wired, and enterprise telecommunications services.</t>
  </si>
  <si>
    <t>511210. Intuit, the company known for financial software products like **QuickBooks**, **TurboTax**, and **Mint**, operates under several NAICS codes, reflecting its focus on software development and financial services. The primary NAICS codes for Intuit include:
1. **511210 - Software Publishers**  
   This is the main NAICS code for Intuit, covering the development, publishing, and licensing of software, including financial and tax software like QuickBooks and TurboTax.
2. **541511 - Custom Computer Programming Services**  
   Relevant to Intuit's software development and customization services, particularly for enterprise clients.
3. **541512 - Computer Systems Design Services**  
   Pertains to Intuit's design of technology systems and solutions, including cloud-based applications and services for businesses and consumers.
4. **523999 - Miscellaneous Financial Investment Activities**  
   This code covers certain financial services provided by Intuit, especially related to personal finance management through tools like Mint.
5. **524298 - All Other Insurance Related Activities**  
   Relevant to Intuit’s involvement in financial services, such as tax preparation services and integration with insurance-related products.
These NAICS codes highlight Intuit’s role in software publishing, financial services, and cloud-based solutions.</t>
  </si>
  <si>
    <t>334413. Qualcomm, a leading company in semiconductor and telecommunications equipment, operates under several NAICS codes based on its diverse product offerings. The primary NAICS codes for Qualcomm include:
1. **334413 - Semiconductor and Related Device Manufacturing**  
   This is Qualcomm's main NAICS code, covering the design and manufacturing of semiconductors, particularly mobile processors, modems, and other components for wireless communication devices.
2. **334220 - Radio and Television Broadcasting and Wireless Communications Equipment Manufacturing**  
   Pertains to Qualcomm’s production of wireless communication equipment, including technology used in mobile phones and other wireless devices.
3. **334419 - Other Electronic Component Manufacturing**  
   Covers other electronics manufactured by Qualcomm, including components for network infrastructure and IoT devices.
4. **517911 - Telecommunications Resellers**  
   This applies to Qualcomm’s activities related to providing wireless communication technologies and licensing their technologies to other telecommunications providers.
5. **541715 - Research and Development in the Physical, Engineering, and Life Sciences (except Nanotechnology and Biotechnology)**  
   Relevant to Qualcomm's ongoing investment in R&amp;D for innovations in wireless technology, mobile communications, and connected devices.
These NAICS codes reflect Qualcomm's primary focus on semiconductor manufacturing, wireless communication technologies, and related R&amp;D activities.</t>
  </si>
  <si>
    <t>334516. Danaher Corporation, a global science and technology company, operates across various industries including life sciences, diagnostics, environmental, and applied solutions. Its diverse portfolio means it aligns with several NAICS codes. The primary NAICS codes for Danaher include:
1. **334516 - Analytical Laboratory Instrument Manufacturing**  
   Relevant to Danaher's manufacturing of diagnostic and laboratory instruments, particularly in the life sciences and healthcare sectors.
2. **325414 - Biological Product (except Diagnostic) Manufacturing**  
   Pertains to the production of diagnostic reagents, biologics, and other products used in healthcare and research.
3. **339112 - Surgical and Medical Instrument Manufacturing**  
   Covers Danaher's medical device production, including equipment used in diagnostics, surgery, and other healthcare applications.
4. **541715 - Research and Development in the Physical, Engineering, and Life Sciences (except Nanotechnology and Biotechnology)**  
   Applies to Danaher's significant R&amp;D activities, especially in life sciences and diagnostics.
5. **423450 - Medical, Dental, and Hospital Equipment and Supplies Merchant Wholesalers**  
   Relevant to the distribution of Danaher's medical and diagnostic products.
6. **334510 - Electromedical and Electrotherapeutic Apparatus Manufacturing**  
   Pertains to the manufacturing of medical instruments and devices, particularly those used in diagnostics and health monitoring.
These NAICS codes reflect Danaher's broad involvement in life sciences, diagnostics, medical devices, and related technologies.</t>
  </si>
  <si>
    <t>561510. Booking Holdings, a leading global provider of online travel and related services, operates under several NAICS codes reflecting its focus on travel bookings, accommodations, and related services. The primary NAICS codes for Booking Holdings include:
1. **561510 - Travel Agencies**  
   This is a key NAICS code for Booking Holdings, as it operates various travel booking platforms, including Booking.com, Kayak, and Priceline, offering hotel reservations, car rentals, and flight bookings.
2. **541613 - Marketing Consulting Services**  
   Pertains to the company's marketing and advertising services, including search engine marketing, data-driven advertising, and travel promotions.
3. **561599 - All Other Travel and Reservation Services**  
   This code covers other travel-related services that Booking Holdings offers, including its affiliate programs, tour bookings, and vacation packages.
4. **713940 - Fitness and Recreational Sports Centers**  
   This applies to Booking Holdings’ platform for booking recreational services, such as activities, tours, and experiences.
These NAICS codes reflect Booking Holdings' role in the online travel industry, covering everything from travel agency services to marketing and recreational bookings.</t>
  </si>
  <si>
    <t>517312. AT&amp;T, a leading telecommunications company, operates under several NAICS codes that reflect its diverse range of services, including wireless communications, broadband, and media. The primary NAICS codes for AT&amp;T include:
1. **517312 - Wireless Telecommunications Carriers (except Satellite)**  
   This is the main NAICS code for AT&amp;T, covering its wireless services, including mobile voice, data, and broadband offerings.
2. **517911 - Telecommunications Resellers**  
   Relevant to AT&amp;T's resale of telecommunications services, particularly through third-party partners or affiliates.
3. **517410 - Satellite Telecommunications**  
   Applies to AT&amp;T's satellite services, including their satellite TV offerings (such as DIRECTV) and satellite communications.
4. **515210 - Cable and Other Subscription Programming**  
   Pertains to AT&amp;T's media services, including television and video content distribution, especially through platforms like DIRECTV and AT&amp;T TV.
5. **518210 - Data Processing, Hosting, and Related Services**  
   Relevant to AT&amp;T's cloud services, data storage, and hosting services for businesses.
6. **541512 - Computer Systems Design Services**  
   Applies to AT&amp;T's enterprise solutions, including managed IT and network systems design services.
These NAICS codes reflect AT&amp;T's broad involvement in wireless communications, broadband, media, cloud computing, and business solutions.</t>
  </si>
  <si>
    <t>517311. Comcast, a global leader in telecommunications and media, operates under several NAICS codes reflecting its diverse range of services, which include cable television, broadband internet, and media production. The primary NAICS codes for Comcast include:
1. **517311 - Wired Telecommunications Carriers**  
   This is the main NAICS code for Comcast, covering its broadband internet, telephone services, and cable television offerings through its Xfinity brand.
2. **515210 - Cable and Other Subscription Programming**  
   Pertains to Comcast’s television services, including its cable TV subscriptions and premium content offerings through its Xfinity platform.
3. **515120 - Television Broadcasting**  
   Relevant to Comcast’s media properties, including its ownership of NBCUniversal and its broadcasting of television networks and shows.
4. **517911 - Telecommunications Resellers**  
   Applies to Comcast’s resale of telecommunications services, particularly in business solutions and networking.
5. **541512 - Computer Systems Design Services**  
   Pertains to Comcast's enterprise solutions, such as IT infrastructure and managed services offered to businesses.
6. **541330 - Engineering Services**  
   Relevant to Comcast's involvement in engineering and network infrastructure development, including design and support for its broadband and cable networks.
These NAICS codes reflect Comcast's vast involvement in telecommunications, media, entertainment, and business services.</t>
  </si>
  <si>
    <t>444110. Lowe's Companies, a leading home improvement retailer, operates under several NAICS codes that reflect its business activities, including retail sales of home improvement products, construction materials, and appliances. The primary NAICS codes for Lowe's include:
1. **444110 - Home Centers**  
   This is the main NAICS code for Lowe's, reflecting its core business of operating home improvement retail stores that sell products like building materials, tools, appliances, and home improvement goods.
2. **444120 - Paint and Wallpaper Stores**  
   Pertains to Lowe's sales of paint, wallpaper, and related supplies, which is a key part of their product offering.
3. **444130 - Hardware Stores**  
   Relevant to Lowe's sales of hardware and small tools, nails, fasteners, and other similar products.
4. **423310 - Lumber, Plywood, Millwork, and Wood Panel Merchant Wholesalers**  
   Applies to Lowe's wholesale distribution of lumber and other wood-based products used in home improvement and construction.
5. **423620 - Electrical and Electronic Appliance, Television, and Radio Set Merchant Wholesalers**  
   Pertains to Lowe's wholesale distribution of electrical appliances, including kitchen appliances, air conditioners, and other consumer electronics.
6. **444190 - Other Building Material Dealers**  
   Covers Lowe's sale of other building materials and supplies that do not fall under the categories of home centers or hardware stores.
These NAICS codes highlight Lowe's focus on retail sales of home improvement, construction, and hardware products, as well as its wholesale operations related to building materials and appliances.</t>
  </si>
  <si>
    <t>325412. Amgen, a global biotechnology company that focuses on the development of innovative medicines, operates under several NAICS codes related to biotechnology, pharmaceutical manufacturing, and healthcare services. The primary NAICS codes for Amgen include:
1. **325412 - Pharmaceutical Preparation Manufacturing**  
   This is the primary NAICS code for Amgen, reflecting its core business of manufacturing pharmaceutical products, including biologics and biosimilars.
2. **325413 - In-Vitro Diagnostic Substance Manufacturing**  
   Pertains to Amgen's production of diagnostic reagents and substances used in laboratory testing and medical diagnostics.
3. **541711 - Research and Development in Biotechnology**  
   Relevant to Amgen's research and development efforts in biotechnology, particularly in the areas of genetics, molecular biology, and therapeutic discovery.
4. **424210 - Drugs and Druggists' Sundries Merchant Wholesalers**  
   Covers the wholesale distribution of pharmaceutical products, including drugs, biologics, and other healthcare products.
5. **541715 - Research and Development in the Physical, Engineering, and Life Sciences (except Nanotechnology and Biotechnology)**  
   Pertains to Amgen’s continued research in biopharmaceuticals, therapeutic treatments, and innovations in biotechnology.
6. **423450 - Medical, Dental, and Hospital Equipment and Supplies Merchant Wholesalers**  
   Applies to the distribution of medical supplies and equipment used in hospitals and healthcare settings, including products related to Amgen's treatments.
These NAICS codes highlight Amgen's focus on biotechnology, pharmaceuticals, and the development of innovative medical treatments.</t>
  </si>
  <si>
    <t>485999. Uber Technologies, a global leader in ride-hailing and transportation services, operates under several NAICS codes that reflect its diverse offerings, including ride-sharing, food delivery, and freight logistics. The primary NAICS codes for Uber include:
1. **485999 - All Other Transit and Ground Passenger Transportation**  
   This is the primary NAICS code for Uber, covering its core ride-hailing services, including passenger transportation through its UberX, UberPool, and other services.
2. **488999 - All Other Support Activities for Transportation**  
   Applies to Uber's support services related to transportation, such as routing, logistics, and platform support for both riders and drivers.
3. **722330 - Mobile Food Services**  
   Pertains to Uber's food delivery services through Uber Eats, which involves mobile food services and online food ordering platforms.
4. **541614 - Process, Physical Distribution, and Logistics Consulting Services**  
   Relevant to Uber Freight, which provides logistics and freight management services, helping connect shippers with trucking companies.
5. **518210 - Data Processing, Hosting, and Related Services**  
   Covers Uber’s backend services, including its data processing, cloud hosting, and tech infrastructure that support its ride-hailing, delivery, and logistics platforms.
These NAICS codes reflect Uber's core businesses in transportation, food delivery, and logistics, as well as its technological infrastructure that powers its services.</t>
  </si>
  <si>
    <t>334511. Honeywell, a multinational conglomerate involved in a wide range of industries, including aerospace, building technologies, chemicals, and performance materials, operates under several NAICS codes. The primary NAICS codes for Honeywell include:
1. **334511 - Search, Detection, Navigation, Guidance, Aeronautical, and Nautical System and Instrument Manufacturing**  
   Relevant to Honeywell's aerospace division, including its manufacturing of avionics, flight systems, and other aerospace technologies.
2. **336411 - Aircraft and Aircraft Engine Manufacturing**  
   Pertains to Honeywell’s aerospace business, particularly in the production of aircraft engines and related components.
3. **325110 - Petrochemical Manufacturing**  
   Applies to Honeywell's involvement in the production of chemicals and petrochemical products used in various industries, including oil and gas.
4. **333415 - Air-Conditioning and Warm Air Heating Equipment and Commercial and Industrial Refrigeration Equipment Manufacturing**  
   Covers Honeywell's building technologies division, which includes products related to heating, ventilation, air conditioning (HVAC), and refrigeration.
5. **423840 - Industrial Machinery and Equipment Merchant Wholesalers**  
   Pertains to Honeywell’s distribution of industrial equipment, such as automation and control systems.
6. **541690 - Other Scientific and Technical Consulting Services**  
   Applies to Honeywell’s consulting services in fields such as engineering, technology integration, and industrial solutions.
7. **334290 - Other Communications Equipment Manufacturing**  
   Relevant to Honeywell’s work in manufacturing advanced communication systems and equipment for industrial and commercial applications.
These NAICS codes reflect Honeywell’s broad involvement in aerospace, building technologies, industrial solutions, and advanced manufacturing, as well as its strong presence in the chemicals and petrochemicals sectors.</t>
  </si>
  <si>
    <t>339113. Stryker Corporation, a leading medical technology company, operates under several NAICS codes that reflect its focus on medical devices, equipment, and related services. The primary NAICS codes for Stryker include:
1. **339113 - Surgical Appliance and Supplies Manufacturing**  
   This is the main NAICS code for Stryker, covering the design and manufacturing of surgical instruments, orthopedic implants, and other medical devices used in surgery.
2. **339112 - Surgical and Medical Instrument Manufacturing**  
   Pertains to the production of a wide range of surgical instruments, including devices used in minimally invasive surgeries and joint replacements.
3. **339114 - Dental Equipment and Supplies Manufacturing**  
   Relevant to Stryker's dental products division, which includes dental implants, tools, and equipment used in dental procedures.
4. **423450 - Medical, Dental, and Hospital Equipment and Supplies Merchant Wholesalers**  
   Applies to the wholesale distribution of medical equipment and supplies, including products used in hospitals, clinics, and surgical centers.
5. **541715 - Research and Development in the Physical, Engineering, and Life Sciences (except Nanotechnology and Biotechnology)**  
   Pertains to Stryker's investment in research and development to innovate and improve medical devices, implants, and surgical tools.
6. **811219 - Other Electronic and Precision Equipment Repair and Maintenance**  
   Relevant to Stryker's services in maintaining and repairing medical devices and equipment, ensuring their ongoing functionality and safety.
These NAICS codes reflect Stryker's broad involvement in the development, manufacturing, and distribution of medical devices and equipment, with a strong focus on surgery, orthopedics, and healthcare technologies.</t>
  </si>
  <si>
    <t>325412. Pfizer, a leading global pharmaceutical and biotechnology company, operates under several NAICS codes reflecting its extensive focus on the development, manufacturing, and distribution of pharmaceutical products, vaccines, and healthcare solutions. The primary NAICS codes for Pfizer include:
1. **325412 - Pharmaceutical Preparation Manufacturing**  
   This is Pfizer's main NAICS code, reflecting its core business of manufacturing pharmaceutical products, including prescription medications, biologics, and vaccines.
2. **325413 - In-Vitro Diagnostic Substance Manufacturing**  
   Pertains to Pfizer’s manufacturing of diagnostic substances and reagents, particularly for its healthcare and medical device divisions.
3. **541711 - Research and Development in Biotechnology**  
   Relevant to Pfizer's significant investment in R&amp;D to develop innovative therapies, vaccines, and treatments for various diseases, including oncology, immunology, and infectious diseases.
4. **423450 - Medical, Dental, and Hospital Equipment and Supplies Merchant Wholesalers**  
   Applies to Pfizer's distribution of medical supplies, including vaccines, drugs, and health-related products through wholesalers.
5. **424210 - Drugs and Druggists' Sundries Merchant Wholesalers**  
   Pertains to Pfizer's wholesale distribution of pharmaceutical products to retailers, healthcare providers, and institutions.
6. **541512 - Computer Systems Design Services**  
   Covers Pfizer's involvement in digital health solutions, including data management, clinical trials, and IT systems for research and development.
These NAICS codes reflect Pfizer's focus on pharmaceutical manufacturing, vaccine development, research and development in biotechnology, and healthcare services.</t>
  </si>
  <si>
    <t>482111. Union Pacific Corporation, one of the largest freight railroad networks in the United States, operates under several NAICS codes that reflect its transportation and logistics services. The primary NAICS codes for Union Pacific include:
1. **482111 - Line-Haul Railroads**  
   This is the main NAICS code for Union Pacific, reflecting its primary business of operating a rail network that provides freight transportation services across the U.S.
2. **482112 - Short Line Railroads**  
   Pertains to Union Pacific’s operations related to short-line railroads, which involve the transportation of goods over short distances or through regional routes.
3. **488210 - Support Activities for Rail Transportation**  
   Covers Union Pacific's support activities related to rail transportation, including track maintenance, logistics, and other services that support rail operations.
4. **483111 - Deep Sea Freight Transportation**  
   Relevant to Union Pacific’s involvement in intermodal freight transportation, including services that link railroads with maritime shipping.
5. **423840 - Industrial Machinery and Equipment Merchant Wholesalers**  
   Applies to Union Pacific’s distribution of industrial equipment, parts, and machinery related to its rail operations.
6. **541614 - Process, Physical Distribution, and Logistics Consulting Services**  
   Pertains to Union Pacific's logistics services, including consulting for supply chain management, freight planning, and distribution.
These NAICS codes reflect Union Pacific’s primary focus on freight rail transportation, support activities for rail systems, and its role in broader logistics and industrial sectors.</t>
  </si>
  <si>
    <t>334413. Applied Materials, a leading supplier of equipment, software, and services for the semiconductor, display, and solar industries, operates under several NAICS codes reflecting its focus on technology, manufacturing, and research. The primary NAICS codes for Applied Materials include:
1. **334413 - Semiconductor and Related Device Manufacturing**  
   This is the main NAICS code for Applied Materials, reflecting its core business in the design and manufacturing of equipment used in the production of semiconductors and related devices.
2. **333242 - Semiconductor Machinery Manufacturing**  
   Pertains to Applied Materials’ manufacturing of machinery used in the fabrication of semiconductor devices, including etching, deposition, and inspection equipment.
3. **334419 - Other Electronic Component Manufacturing**  
   Covers Applied Materials' production of other electronic components used in the semiconductor and electronics industries.
4. **541715 - Research and Development in the Physical, Engineering, and Life Sciences (except Nanotechnology and Biotechnology)**  
   Relevant to Applied Materials' significant investment in research and development, particularly in semiconductor technologies and advanced materials.
5. **335999 - All Other Miscellaneous Electrical Equipment and Component Manufacturing**  
   Pertains to the company’s involvement in the production of electrical components and equipment for various applications, including energy-efficient technology and solar power.
6. **423610 - Electrical Apparatus and Equipment, Wiring Supplies, and Related Equipment Merchant Wholesalers**  
   Applies to Applied Materials' distribution of industrial equipment and materials, including parts and components used in semiconductor manufacturing and other electronics industries.
These NAICS codes highlight Applied Materials' focus on semiconductor manufacturing, electronic components, and cutting-edge research in materials science and technology.</t>
  </si>
  <si>
    <t>448140. TJX Companies, a global off-price retailer known for brands such as T.J. Maxx, Marshalls, and HomeGoods, operates under several NAICS codes reflecting its retail and wholesale business in the apparel and home goods sectors. The primary NAICS codes for TJX Companies include:
1. **448140 - Family Clothing Stores**  
   This code applies to TJX's retail operations through stores like T.J. Maxx and Marshalls, which primarily sell family clothing, including apparel for men, women, and children.
2. **452210 - Department Stores (except Discount Department Stores)**  
   Relevant to TJX's multi-department stores, which sell a variety of goods including clothing, home goods, and beauty products.
3. **452319 - All Other General Merchandise Stores**  
   Pertains to the sale of other types of general merchandise, including furniture, home décor, and kitchenware, sold through stores like HomeGoods.
4. **448310 - Jewelry Stores**  
   Covers TJX's sales of jewelry products, often found in their various retail locations.
5. **423990 - Other Miscellaneous Durable Goods Merchant Wholesalers**  
   Applies to TJX’s wholesale operations, which include the distribution of goods such as furniture, home furnishings, and other durable goods sold in their stores.
6. **453310 - Used Merchandise Stores**  
   Relevant to TJX's sale of off-price, brand-name products, which can often include surplus or previously owned goods.
These NAICS codes reflect TJX's role as a major off-price retailer of clothing, home goods, and various merchandise across a broad retail network.</t>
  </si>
  <si>
    <t>339112. Boston Scientific, a global medical device manufacturer specializing in products for various medical fields such as cardiology, urology, endoscopy, and neurology, operates under several NAICS codes reflecting its focus on medical technology and healthcare products. The primary NAICS codes for Boston Scientific include:
1. **339112 - Surgical and Medical Instrument Manufacturing**  
   This is the main NAICS code for Boston Scientific, reflecting its core business of manufacturing medical devices and surgical instruments for various medical specialties.
2. **334510 - Electromedical and Electrotherapeutic Apparatus Manufacturing**  
   Pertains to Boston Scientific’s production of devices like pacemakers, defibrillators, and other electrotherapeutic equipment used in the treatment of heart and neurological conditions.
3. **334516 - Analytical Laboratory Instrument Manufacturing**  
   Applies to Boston Scientific’s production of diagnostic and laboratory instruments used for medical imaging, testing, and patient monitoring.
4. **339113 - Surgical Appliance and Supplies Manufacturing**  
   Covers Boston Scientific’s manufacturing of medical supplies and implants, including stents, catheters, and other surgical aids used in minimally invasive procedures.
5. **423450 - Medical, Dental, and Hospital Equipment and Supplies Merchant Wholesalers**  
   Pertains to Boston Scientific's wholesale distribution of its medical devices and equipment through hospitals, clinics, and other healthcare providers.
6. **541715 - Research and Development in the Physical, Engineering, and Life Sciences (except Nanotechnology and Biotechnology)**  
   Relevant to Boston Scientific’s ongoing research and development efforts to innovate and improve medical devices, particularly in areas like cardiology, urology, and endoscopy.
These NAICS codes highlight Boston Scientific’s focus on medical device manufacturing, surgical supplies, diagnostic equipment, and its investment in research and development to advance medical technologies.</t>
  </si>
  <si>
    <t>334210. Arista Networks, a leading provider of cloud networking solutions, primarily focusing on high-performance networking hardware and software for data centers, operates under several NAICS codes. The primary NAICS codes for Arista Networks include:
1. **334210 - Telephone Apparatus Manufacturing**  
   This is the main NAICS code for Arista Networks, reflecting its manufacturing of networking equipment such as switches, routers, and other communication devices used in data centers and enterprise networks.
2. **334419 - Other Electronic Component Manufacturing**  
   Pertains to Arista’s production of other electronic components, including those used in cloud and data center network infrastructures.
3. **334290 - Other Communications Equipment Manufacturing**  
   Applies to Arista’s manufacturing of specialized communication equipment for networking in the cloud, enterprise, and service provider sectors.
4. **541512 - Computer Systems Design Services**  
   Relevant to Arista’s software solutions and services, including the design and development of networking systems for large-scale enterprise and cloud computing environments.
5. **423430 - Computer and Computer Peripheral Equipment and Software Merchant Wholesalers**  
   Covers Arista’s distribution and wholesale of networking hardware and software products used in various industries, including telecommunications, cloud computing, and enterprise IT.
6. **541511 - Custom Computer Programming Services**  
   Pertains to Arista’s custom software development for network management and optimization, including solutions that support its hardware products.
These NAICS codes highlight Arista Networks' primary focus on high-performance networking hardware, software solutions, and its contribution to cloud computing and large-scale network infrastructures.</t>
  </si>
  <si>
    <t>333111. Deere &amp; Company, a leading manufacturer of agricultural, construction, and forestry equipment, operates under several NAICS codes reflecting its diverse business activities. The primary NAICS codes for Deere &amp; Company include:
1. **333111 - Farm Machinery and Equipment Manufacturing**  
   This is the main NAICS code for Deere &amp; Company, reflecting its core business of manufacturing agricultural machinery such as tractors, combines, and planting equipment.
2. **333120 - Construction Machinery Manufacturing**  
   Pertains to Deere &amp; Company’s production of construction machinery, including backhoes, bulldozers, and excavators under the John Deere brand.
3. **333293 - Other Commercial and Service Industry Machinery Manufacturing**  
   Relevant to Deere's manufacturing of machinery used in non-agricultural commercial and service industries, such as lawn care and turf equipment.
4. **423820 - Farm and Garden Machinery and Equipment Merchant Wholesalers**  
   Covers Deere &amp; Company’s wholesale distribution of farm machinery and related products to dealers, distributors, and large-scale users.
5. **423830 - Industrial Machinery and Equipment Merchant Wholesalers**  
   Applies to Deere’s wholesale distribution of industrial machinery and equipment, including construction and mining equipment.
6. **336120 - Heavy Duty Truck Manufacturing**  
   Pertains to Deere’s production of heavy-duty vehicles, including machinery for construction and mining, that require specialized vehicle manufacturing.
These NAICS codes reflect Deere &amp; Company's focus on manufacturing heavy machinery and equipment, primarily for agriculture, construction, and forestry industries.</t>
  </si>
  <si>
    <t>334611. Palo Alto Networks, a global cybersecurity company specializing in advanced firewalls, threat detection, and other network security services, operates under several NAICS codes related to its focus on cybersecurity and IT solutions. The primary NAICS codes for Palo Alto Networks include:
1. **334611 - Software Reproducing**  
   This is the main NAICS code for Palo Alto Networks, reflecting its role in developing and distributing cybersecurity software products, including firewalls, threat management solutions, and cloud security services.
2. **511210 - Software Publishers**  
   Pertains to Palo Alto Networks’ publishing of cybersecurity software and cloud-based security platforms designed for enterprise customers.
3. **541512 - Computer Systems Design Services**  
   Relevant to Palo Alto Networks' services related to designing and integrating cybersecurity solutions for enterprises, including consulting, system design, and implementation.
4. **541513 - Computer Facilities Management Services**  
   Covers Palo Alto Networks’ services in managing and securing enterprise IT environments, providing network security management and operational support.
5. **423430 - Computer and Computer Peripheral Equipment and Software Merchant Wholesalers**  
   Applies to Palo Alto Networks’ distribution of security hardware and software products to resellers, system integrators, and end customers.
6. **541519 - Other Computer Related Services**  
   Pertains to Palo Alto Networks' provision of other specialized computer services, including network security consulting, risk assessments, and threat intelligence.
These NAICS codes highlight Palo Alto Networks' role in cybersecurity software development, systems design, and services that help protect networks and data for businesses and enterprises.</t>
  </si>
  <si>
    <t>336411. Lockheed Martin, a global aerospace, defense, arms, security, and advanced technologies company, operates under several NAICS codes reflecting its diverse business in defense, aerospace, and technology development. The primary NAICS codes for Lockheed Martin include:
1. **336411 - Aircraft and Aircraft Engine Manufacturing**  
   This is the main NAICS code for Lockheed Martin, reflecting its manufacturing of military and commercial aircraft, including fighter jets, helicopters, and unmanned aerial vehicles (UAVs).
2. **336419 - Other Guided Missile and Space Vehicle Manufacturing**  
   Pertains to Lockheed Martin's production of space vehicles, missiles, and related technologies used in defense, space exploration, and national security applications.
3. **541330 - Engineering Services**  
   Relevant to Lockheed Martin’s extensive engineering services, including aerospace engineering, defense system design, and advanced technology solutions for government and commercial customers.
4. **541512 - Computer Systems Design Services**  
   Applies to Lockheed Martin’s work in designing and developing integrated systems, software, and cybersecurity solutions for aerospace and defense applications.
5. **541715 - Research and Development in the Physical, Engineering, and Life Sciences (except Nanotechnology and Biotechnology)**  
   Covers Lockheed Martin’s investment in R&amp;D for innovative technologies in areas such as defense, space, cybersecurity, and advanced manufacturing.
6. **334511 - Search, Detection, Navigation, Guidance, Aeronautical, and Nautical System and Instrument Manufacturing**  
   Pertains to Lockheed Martin’s manufacturing of systems and instruments used for navigation, guidance, and detection, including radar, avionics, and defense systems.
7. **423690 - Other Electronic Parts and Equipment Merchant Wholesalers**  
   Covers Lockheed Martin's wholesale distribution of electronic parts and components used in military, aerospace, and other advanced technological systems.
These NAICS codes reflect Lockheed Martin’s broad involvement in aerospace manufacturing, defense technology, engineering services, research and development, and high-tech systems for both government and commercial sectors.</t>
  </si>
  <si>
    <t>325412. Bristol-Myers Squibb, a global biopharmaceutical company focused on discovering, developing, and delivering innovative medicines in areas like oncology, immunology, cardiovascular, and neuroscience, operates under several NAICS codes. The primary NAICS codes for Bristol-Myers Squibb include:
1. **325412 - Pharmaceutical Preparation Manufacturing**  
   This is the main NAICS code for Bristol-Myers Squibb, reflecting its core business in the manufacturing of pharmaceutical products, including prescription medications, biologics, and vaccines.
2. **325413 - In-Vitro Diagnostic Substance Manufacturing**  
   Pertains to Bristol-Myers Squibb’s involvement in the manufacturing of diagnostic substances, particularly related to its biologic and diagnostic offerings in healthcare.
3. **541711 - Research and Development in Biotechnology**  
   Relevant to Bristol-Myers Squibb’s significant investment in biotechnology and pharmaceutical research, including drug discovery and the development of new therapies in immunology, oncology, and other therapeutic areas.
4. **423450 - Medical, Dental, and Hospital Equipment and Supplies Merchant Wholesalers**  
   Applies to the wholesale distribution of Bristol-Myers Squibb’s medical and pharmaceutical products to healthcare providers, pharmacies, and hospitals.
5. **424210 - Drugs and Druggists' Sundries Merchant Wholesalers**  
   Pertains to the wholesale distribution of pharmaceutical products, including drugs, vaccines, and biologics, sold through wholesalers to healthcare providers.
6. **541512 - Computer Systems Design Services**  
   Covers Bristol-Myers Squibb’s digital solutions, including IT infrastructure for clinical trials, data management, and technology services related to drug development and healthcare.
These NAICS codes highlight Bristol-Myers Squibb's focus on the manufacturing of pharmaceutical products, biologics, research and development, and distribution in the healthcare industry.</t>
  </si>
  <si>
    <t>316210. Nike, a leading global brand in athletic footwear, apparel, and equipment, operates under several NAICS codes reflecting its diverse business activities in manufacturing, retail, and wholesale distribution. The primary NAICS codes for Nike include:
1. **316210 - Footwear Manufacturing**  
   This is the main NAICS code for Nike, reflecting its core business in the design and manufacturing of athletic footwear, including running shoes, sneakers, and sports-specific footwear.
2. **424340 - Footwear Merchant Wholesalers**  
   Pertains to Nike’s wholesale distribution of footwear products to retailers, including athletic shoes, boots, and other types of footwear sold through various channels.
3. **448110 - Men's Clothing Stores**  
   Relevant to Nike’s retail operations, particularly through stores like Nike retail outlets, which sell athletic apparel, shoes, and accessories primarily for men.
4. **448120 - Women's Clothing Stores**  
   Covers Nike’s retail operations for women’s athletic apparel, footwear, and accessories, offered through Nike-owned retail stores and online platforms.
5. **451110 - Sporting Goods Stores**  
   Reflects Nike’s retail and wholesale involvement in the sale of sporting goods and athletic equipment, including items like balls, fitness equipment, and sports accessories.
6. **339920 - Sporting and Athletic Goods Manufacturing**  
   Applies to Nike’s manufacturing of sporting equipment, including balls, bats, and other athletic accessories used in various sports.
7. **541613 - Marketing Consulting Services**  
   Pertains to Nike’s marketing and branding activities, including consulting services related to global advertising, brand management, and retail strategy.
These NAICS codes reflect Nike's focus on footwear and athletic apparel manufacturing, retail operations, wholesale distribution, and its overall presence in the sporting goods industry.</t>
  </si>
  <si>
    <t>336411. Boeing, a global leader in aerospace, defense, and aviation technologies, operates under several NAICS codes reflecting its diverse business activities in manufacturing, research, and services. The primary NAICS codes for Boeing include:
1. **336411 - Aircraft and Aircraft Engine Manufacturing**  
   This is the main NAICS code for Boeing, reflecting its core business of manufacturing commercial and military aircraft, including passenger jets, cargo planes, and military aircraft.
2. **336412 - Aircraft Engine and Engine Parts Manufacturing**  
   Pertains to Boeing’s manufacturing of aircraft engines and related parts, including engines for commercial and military aircraft.
3. **336414 - Guided Missile and Space Vehicle Manufacturing**  
   Relevant to Boeing's defense and space divisions, including the production of missiles, space launch vehicles, and satellites for military and commercial use.
4. **541330 - Engineering Services**  
   Covers Boeing’s engineering services, including aerospace and defense system design, engineering solutions for aircraft, spacecraft, and related technologies.
5. **541512 - Computer Systems Design Services**  
   Applies to Boeing's software development and IT solutions, including systems engineering and integration for aerospace, defense, and satellite communications.
6. **541715 - Research and Development in the Physical, Engineering, and Life Sciences (except Nanotechnology and Biotechnology)**  
   Pertains to Boeing’s significant investment in research and development, especially in the fields of aerospace, aviation, defense technologies, and advanced manufacturing.
7. **423860 - Transportation Equipment and Supplies (except Motor Vehicles) Merchant Wholesalers**  
   Covers Boeing's wholesale distribution of aerospace components, parts, and related equipment to suppliers, manufacturers, and end customers.
These NAICS codes reflect Boeing's focus on aerospace manufacturing, defense technology, systems engineering, research and development, and its role in both commercial and military aviation industries.</t>
  </si>
  <si>
    <t>722513. Starbucks, a global coffeehouse chain specializing in coffee beverages, food, and other beverages, operates under several NAICS codes reflecting its retail and wholesale activities in the food and beverage industry. The primary NAICS codes for Starbucks include:
1. **722513 - Limited-Service Eating Places**  
   This is the main NAICS code for Starbucks, reflecting its core business of operating coffeehouses and cafés where customers can purchase coffee, beverages, and light food items.
2. **722515 - Snack and Nonalcoholic Beverage Bars**  
   Pertains to Starbucks' cafes and locations that specialize in selling beverages (including coffee, tea, and other non-alcoholic drinks) and snacks.
3. **445299 - All Other Specialty Food Stores**  
   Applies to Starbucks’ retail operations that sell packaged coffee, tea, and related products through its stores, as well as packaged goods for home brewing, including beans and other specialty food items.
4. **424490 - Other Grocery and Related Products Merchant Wholesalers**  
   Relevant to Starbucks' wholesale distribution of coffee, tea, and other products sold to retailers and foodservice providers.
5. **541890 - Other Services Related to Advertising**  
   Pertains to Starbucks' marketing and branding activities, including advertising, promotions, and market research services used to build its global brand.
6. **424430 - Dairy Product (except Dried or Canned) Merchant Wholesalers**  
   Covers Starbucks' distribution of dairy and non-dairy products used in the preparation of beverages and food items served in its locations.
These NAICS codes highlight Starbucks' focus on coffeehouse retail operations, wholesale distribution of food and beverage products, and marketing activities that drive its global presence in the coffee industry.</t>
  </si>
  <si>
    <t>334413. Intel, a global leader in semiconductor manufacturing and technology, primarily produces microprocessors and related components used in computers, servers, and various electronics. The primary NAICS codes for Intel include:
1. **334413 - Semiconductor and Related Device Manufacturing**  
   This is the main NAICS code for Intel, reflecting its core business of manufacturing semiconductor chips, including microprocessors, memory modules, and other semiconductor devices.
2. **334418 - Printed Circuit Assembly (Electronic Assembly) Manufacturing**  
   Pertains to Intel's manufacturing of electronic assemblies, including the integration of semiconductor components into printed circuit boards and other electronic systems.
3. **334419 - Other Electronic Component Manufacturing**  
   Applies to Intel's production of other electronic components such as transistors, capacitors, and diodes, which are integral to a variety of electronic devices.
4. **423430 - Computer and Computer Peripheral Equipment and Software Merchant Wholesalers**  
   Covers Intel's wholesale distribution of computer hardware, processors, and other components to OEMs (Original Equipment Manufacturers), resellers, and distributors.
5. **541512 - Computer Systems Design Services**  
   Reflects Intel's role in providing software, consulting, and system integration services related to the design and implementation of computing technologies, including optimizing systems for its processors.
6. **541715 - Research and Development in the Physical, Engineering, and Life Sciences (except Nanotechnology and Biotechnology)**  
   Relevant to Intel's significant investment in research and development for new semiconductor technologies, computer hardware, and advancements in chip design.
These NAICS codes highlight Intel's focus on semiconductor manufacturing, electronic component production, wholesale distribution, and its role in technological research and development.</t>
  </si>
  <si>
    <t>334111. Dell, a leading technology company known for its computer hardware, software solutions, and IT services, operates under several NAICS codes reflecting its diverse business activities in computer manufacturing, IT services, and software. The primary NAICS codes for Dell include:
1. **334111 - Electronic Computer Manufacturing**  
   This is the main NAICS code for Dell, reflecting its core business in the design and manufacturing of desktop computers, laptops, servers, and other computing devices.
2. **334118 - Computer Terminal and Other Computer Peripheral Equipment Manufacturing**  
   Pertains to Dell’s production of peripheral devices such as monitors, keyboards, and storage devices used in conjunction with personal computers and enterprise systems.
3. **423430 - Computer and Computer Peripheral Equipment and Software Merchant Wholesalers**  
   Applies to Dell’s wholesale distribution of computers, components, peripherals, and software to resellers, system integrators, and businesses.
4. **541512 - Computer Systems Design Services**  
   Covers Dell's services related to designing, integrating, and managing IT systems for businesses and government entities, including custom solutions and consulting.
5. **541519 - Other Computer Related Services**  
   Relevant to Dell’s IT support services, including consulting, technical assistance, and infrastructure management for businesses and other organizations.
6. **423690 - Other Electronic Parts and Equipment Merchant Wholesalers**  
   Pertains to Dell’s wholesale distribution of electronic parts, including computer components, hardware, and accessories.
7. **541715 - Research and Development in the Physical, Engineering, and Life Sciences (except Nanotechnology and Biotechnology)**  
   Relevant to Dell’s investments in research and development, particularly in areas such as computer technology, data storage, and software development.
These NAICS codes reflect Dell's focus on manufacturing and distributing computer hardware, providing IT solutions and services, and its ongoing investment in technology research and development.</t>
  </si>
  <si>
    <t>622110. HCA Healthcare, one of the largest healthcare providers in the United States, operates a network of hospitals, surgery centers, and healthcare services. The primary NAICS codes for HCA Healthcare include:
1. **622110 - General Medical and Surgical Hospitals**  
   This is the main NAICS code for HCA Healthcare, reflecting its core business of operating general medical and surgical hospitals that provide comprehensive healthcare services.
2. **622210 - Psychiatric and Substance Abuse Hospitals**  
   Pertains to HCA Healthcare’s facilities specializing in mental health services, including psychiatric hospitals and rehabilitation centers for substance abuse treatment.
3. **622310 - Specialty (except Psychiatric and Substance Abuse) Hospitals**  
   Covers HCA Healthcare's specialty hospitals that provide focused care in areas like cardiovascular services, cancer treatment, and other specialized medical services.
4. **621493 - Freestanding Ambulatory Surgical and Emergency Centers**  
   Reflects HCA Healthcare’s operation of outpatient surgical centers and urgent care facilities that offer various medical treatments, procedures, and emergency services.
5. **621111 - Offices of Physicians (except Mental Health Specialists)**  
   Pertains to HCA Healthcare's medical practices, including physician offices that provide outpatient medical care and services.
6. **621112 - Offices of Physicians, Mental Health Specialists**  
   Applies to HCA Healthcare’s mental health services provided in outpatient settings, including psychiatric care through various medical professionals.
7. **541611 - Administrative Management and General Management Consulting Services**  
   Covers HCA Healthcare's consulting services related to hospital administration, healthcare management, and operational optimization within its healthcare facilities.
These NAICS codes reflect HCA Healthcare’s broad range of operations in the healthcare sector, including hospital management, specialized medical services, outpatient care, and healthcare consulting.</t>
  </si>
  <si>
    <t>721110. Marriott International, a global hospitality company known for its chain of hotels, resorts, and vacation properties, operates under several NAICS codes reflecting its diverse business activities in the lodging and hospitality industry. The primary NAICS codes for Marriott include:
1. **721110 - Hotels (except Casino Hotels) and Motels**  
   This is the main NAICS code for Marriott, reflecting its core business of operating hotel and motel properties across various segments, including luxury, premium, and budget hotels.
2. **721120 - Casino Hotels**  
   Pertains to Marriott’s operations in hotels that feature integrated casino services, including properties that offer both lodging and gaming.
3. **721191 - Bed-and-Breakfast Inns**  
   Applies to Marriott’s boutique hotel offerings, including smaller properties that may provide personalized services, though these are less common in Marriott's portfolio.
4. **722110 - Full-Service Restaurants**  
   Covers Marriott’s in-hotel dining services, including restaurants and cafes that provide a variety of meal options to guests staying at their properties.
5. **722211 - Limited-Service Restaurants**  
   Reflects Marriott's operation of more casual or quick-service restaurants located within or near their hotels and resorts.
6. **541612 - Human Resources Consulting Services**  
   Pertains to Marriott's services related to managing its workforce and human resources, particularly for their global hospitality operations.
7. **561510 - Travel Agencies**  
   Relates to Marriott’s travel services, including vacation packages, booking assistance, and other travel-related services provided to guests.
These NAICS codes reflect Marriott International's broad range of activities in the hospitality industry, including hotel operations, dining services, travel, and workforce management.</t>
  </si>
  <si>
    <t>325620. Colgate-Palmolive, a global consumer products company known for its oral care, personal care, home care, and pet nutrition products, operates under several NAICS codes reflecting its diverse business activities in manufacturing, marketing, and distribution. The primary NAICS codes for Colgate-Palmolive include:
1. **325620 - Toilet Preparation Manufacturing**  
   This is the main NAICS code for Colgate-Palmolive, reflecting its core business of manufacturing personal care products, including toothpaste, soap, deodorants, and other hygiene-related items.
2. **325188 - Other Basic Inorganic Chemical Manufacturing**  
   Pertains to Colgate-Palmolive’s production of basic chemicals used in the formulation of their consumer products, such as cleaning agents and toothpaste ingredients.
3. **424210 - Drugs and Druggists' Sundries Merchant Wholesalers**  
   Covers the wholesale distribution of Colgate-Palmolive’s health and personal care products to retailers, pharmacies, and other outlets.
4. **424460 - Fish and Seafood Merchant Wholesalers**  
   Reflects Colgate-Palmolive's pet nutrition division, which includes the distribution of pet food products under brands like Hill’s Pet Nutrition.
5. **423850 - Service Establishment Equipment and Supplies Merchant Wholesalers**  
   Applies to Colgate-Palmolive's wholesale distribution of cleaning products and other related supplies for businesses in the service industry.
6. **541614 - Process, Physical Distribution, and Logistics Consulting Services**  
   Pertains to Colgate-Palmolive’s services related to supply chain management, logistics, and the distribution of products across global markets.
These NAICS codes reflect Colgate-Palmolive’s focus on manufacturing personal and oral care products, pet food, cleaning products, and its extensive distribution and logistics operations.</t>
  </si>
  <si>
    <t>336411. General Dynamics, a leading aerospace and defense company, operates in several sectors, including aerospace, shipbuilding, defense systems, and information technology. The primary NAICS codes for General Dynamics include:
1. **336411 - Aircraft and Aircraft Engine Manufacturing**  
   This is one of the main NAICS codes for General Dynamics, reflecting its aerospace division that manufactures military and commercial aircraft, including the Gulfstream line of private jets.
2. **336612 - Boat Building**  
   Pertains to General Dynamics’ shipbuilding division, which designs and manufactures naval vessels, including submarines and surface ships for military applications.
3. **334511 - Search, Detection, Navigation, Guidance, Aeronautical, and Nautical System and Instrument Manufacturing**  
   Reflects General Dynamics’ work in developing advanced aerospace and defense technologies, including radar, navigation systems, and communication devices.
4. **541330 - Engineering Services**  
   Relevant to General Dynamics' engineering services, including the design, development, and support of military systems, aerospace technologies, and information systems.
5. **541512 - Computer Systems Design Services**  
   Applies to General Dynamics' technology solutions division, which provides IT consulting, system integration, cybersecurity, and software development for defense and commercial customers.
6. **541715 - Research and Development in the Physical, Engineering, and Life Sciences (except Nanotechnology and Biotechnology)**  
   Covers General Dynamics' investment in research and development for new defense technologies, aerospace systems, and advanced engineering solutions.
7. **423690 - Other Electronic Parts and Equipment Merchant Wholesalers**  
   Pertains to General Dynamics' distribution of electronic components and parts for its defense, aerospace, and communications systems.
These NAICS codes reflect General Dynamics' involvement in aerospace and defense manufacturing, engineering services, research and development, and its focus on high-tech solutions for both government and commercial sectors.</t>
  </si>
  <si>
    <t>492110. FedEx, a global logistics and courier delivery services company, operates under several NAICS codes reflecting its wide range of activities in package delivery, freight services, and supply chain management. The primary NAICS codes for FedEx include:
1. **492110 - Couriers and Express Delivery Services**  
   This is the main NAICS code for FedEx, reflecting its core business of providing express delivery services for parcels, letters, and freight, including both domestic and international shipments.
2. **481112 - Scheduled Freight Air Transportation**  
   Pertains to FedEx’s air freight services, including scheduled transportation of goods and packages via air for both commercial and residential customers.
3. **484121 - General Freight Trucking, Long-Distance, Truckload**  
   Applies to FedEx’s ground freight transportation services, including long-haul trucking for the delivery of freight and goods across regions.
4. **541614 - Process, Physical Distribution, and Logistics Consulting Services**  
   Reflects FedEx’s logistics consulting services, which help businesses optimize their supply chain and distribution processes.
5. **522111 - Commercial Banking**  
   Covers FedEx’s financial services division, which provides banking services including financial products to support its logistics and shipping operations.
6. **522320 - Financial Transactions Processing, Reserve, and Clearinghouse Activities**  
   Pertains to FedEx’s financial services for facilitating transactions related to its logistics and shipping services.
7. **493110 - Warehousing and Storage**  
   Relevant to FedEx’s warehousing and distribution services, which include the storage of goods and inventory management for customers, often as part of its supply chain solutions.
These NAICS codes reflect FedEx’s focus on courier delivery, air and ground freight transportation, logistics consulting, warehousing, and financial services, highlighting its integral role in global supply chain and delivery networks.</t>
  </si>
  <si>
    <t>325612. 3M, a diversified global technology company known for its innovative products in industries such as healthcare, consumer goods, electronics, and manufacturing, operates under several NAICS codes reflecting its wide range of business activities. The primary NAICS codes for 3M include:
1. **325612 - Polish and Other Sanitation Good Manufacturing**  
   This is one of the primary NAICS codes for 3M, reflecting its production of personal care products, cleaning products, and sanitizers, which are part of its consumer goods and safety products.
2. **334512 - Automatic Environmental Control Manufacturing for Residential, Commercial, and Appliance Use**  
   Pertains to 3M’s manufacturing of environmental control devices, including air filtration systems, air quality monitors, and other related technologies.
3. **335999 - All Other Miscellaneous Electrical Equipment and Component Manufacturing**  
   Applies to 3M’s manufacturing of various electrical components, including advanced sensors, circuits, and other electronic components used in industries like telecommunications, automotive, and healthcare.
4. **339113 - Surgical Appliance and Supplies Manufacturing**  
   Relevant to 3M’s medical and healthcare division, which produces medical devices, surgical products, wound care supplies, and other healthcare solutions.
5. **424690 - Other Chemical and Allied Products Merchant Wholesalers**  
   Covers 3M's wholesale distribution of chemicals, adhesives, abrasives, and other industrial products used in manufacturing, construction, and other sectors.
6. **541380 - Testing Laboratories**  
   Reflects 3M’s involvement in research and development activities, including product testing and quality control, especially in fields like healthcare, electronics, and industrial applications.
7. **541715 - Research and Development in the Physical, Engineering, and Life Sciences (except Nanotechnology and Biotechnology)**  
   Pertains to 3M's significant investment in R&amp;D across various sectors such as healthcare, materials science, and environmental technologies.
These NAICS codes highlight 3M's diverse operations in manufacturing, consumer products, healthcare, R&amp;D, and its broad reach across multiple industries worldwide.</t>
  </si>
  <si>
    <t>482111. CSX Corporation, a major transportation company primarily focused on rail transportation, operates under several NAICS codes reflecting its core activities in rail freight, logistics, and transportation services. The primary NAICS codes for CSX Corporation include:
1. **482111 - Line-Haul Railroads**  
   This is the main NAICS code for CSX, reflecting its core business of operating freight railroads for long-distance transportation of goods, such as coal, chemicals, automotive, and other commodities across North America.
2. **482112 - Short Line Railroads**  
   Pertains to CSX's operations related to regional and short-line railroads that serve more localized or specialized freight transportation needs.
3. **488210 - Support Activities for Rail Transportation**  
   Covers CSX's supporting services related to rail transportation, including maintenance of tracks, freight cars, and locomotives, as well as services that ensure the safe and efficient movement of freight.
4. **484121 - General Freight Trucking, Long-Distance, Truckload**  
   Reflects CSX’s involvement in freight trucking services, particularly the long-distance transportation of goods via truck to complement its rail operations.
5. **541614 - Process, Physical Distribution, and Logistics Consulting Services**  
   Applies to CSX’s logistics and supply chain consulting services, which help businesses optimize their transportation, distribution, and inventory management systems.
6. **424710 - Petroleum Bulk Stations and Terminals**  
   Pertains to CSX's transport of petroleum and related products, including the movement of bulk petroleum goods through its rail network.
These NAICS codes highlight CSX Corporation’s primary role in rail transportation, freight logistics, and support services, as well as its involvement in distribution and transportation solutions for various industries.</t>
  </si>
  <si>
    <t>336111. Ford Motor Company, a global leader in automobile manufacturing and mobility solutions, operates under several NAICS codes reflecting its diverse activities in automotive production, sales, and services. The primary NAICS codes for Ford include:
1. **336111 - Automobile Manufacturing**  
   This is the main NAICS code for Ford, reflecting its core business of manufacturing passenger cars, trucks, and SUVs, including both internal combustion engine and electric vehicle (EV) models.
2. **336120 - Heavy Duty Truck Manufacturing**  
   Pertains to Ford's manufacturing of larger vehicles, including heavy-duty trucks and commercial vehicles for businesses and fleet operators.
3. **336211 - Motor Vehicle Body Manufacturing**  
   Applies to Ford’s operations in producing vehicle bodies and related components, often in collaboration with third-party suppliers for vehicle production.
4. **336310 - Motor Vehicle Gasoline Engine and Engine Parts Manufacturing**  
   Covers Ford's manufacturing of automotive engines and related components used in their vehicles.
5. **441110 - New Car Dealers**  
   Reflects Ford's sales operations, including its dealership network that sells new Ford vehicles to consumers.
6. **441120 - Used Car Dealers**  
   Pertains to Ford’s involvement in used car sales, either directly or through its network of authorized dealerships.
7. **541330 - Engineering Services**  
   Covers Ford's engineering services, including automotive design, product development, and engineering solutions for vehicle manufacturing.
8. **423110 - Motor Vehicle and Parts Merchant Wholesalers**  
   Applies to Ford's wholesale distribution of motor vehicle parts and accessories to dealers, repair shops, and other automotive service providers.
9. **423120 - Motor Vehicle Supplies and New Parts Merchant Wholesalers**  
   Reflects Ford's wholesale distribution of automotive parts and supplies for vehicle maintenance and repair.
These NAICS codes reflect Ford's diverse operations, including vehicle manufacturing, sales, distribution, engineering services, and the company’s significant presence in the global automotive market.</t>
  </si>
  <si>
    <t>481111. American Airlines, one of the largest airlines in the world, operates under several NAICS codes reflecting its core activities in air transportation, airline services, and logistics. The primary NAICS codes for American Airlines include:
1. **481111 - Scheduled Passenger Air Transportation**  
   This is the main NAICS code for American Airlines, reflecting its primary business of providing scheduled passenger air services, including domestic and international flights.
2. **481112 - Scheduled Freight Air Transportation**  
   Pertains to American Airlines' air cargo services, including the transportation of goods and freight on scheduled flights.
3. **488119 - Other Airport Operations**  
   Applies to American Airlines’ operations at airports, including ground services, baggage handling, and other activities related to air travel operations.
4. **488510 - Freight Transportation Arrangement**  
   Covers American Airlines' logistics and cargo services, including the arrangement and management of freight shipments and cargo logistics.
5. **481219 - Nonscheduled Air Transportation**  
   Reflects American Airlines' involvement in providing non-scheduled air services such as chartered flights or private aviation services.
6. **541611 - Administrative Management and General Management Consulting Services**  
   Pertains to American Airlines’ management services, including consulting and strategic planning for operations, logistics, and customer service improvements.
7. **488999 - All Other Support Activities for Transportation**  
   Covers various support activities for American Airlines' transportation operations, including maintenance, fueling, and customer service operations.
These NAICS codes highlight American Airlines’ primary focus on scheduled passenger and freight air transportation, along with its support services, cargo operations, and related transportation logistics.</t>
  </si>
  <si>
    <t>336111. General Motors (GM), a global leader in automotive manufacturing, operates under several NAICS codes reflecting its diverse activities in vehicle production, sales, and services. The primary NAICS codes for GM include:
1. **336111 - Automobile Manufacturing**  
   This is the main NAICS code for GM, reflecting its core business of manufacturing passenger cars, trucks, and SUVs, including both internal combustion engine (ICE) and electric vehicles (EVs) under brands such as Chevrolet, GMC, Buick, and Cadillac.
2. **336120 - Heavy Duty Truck Manufacturing**  
   Pertains to GM’s manufacturing of larger vehicles, including heavy-duty trucks and commercial vehicles, often for fleet and business use.
3. **336310 - Motor Vehicle Gasoline Engine and Engine Parts Manufacturing**  
   Covers GM’s manufacturing of automotive engines and related components used in its vehicles, including both gasoline and electric powertrains.
4. **441110 - New Car Dealers**  
   Reflects GM's dealership network, which sells new vehicles directly to consumers, including its extensive global network of Chevrolet, Buick, GMC, and Cadillac dealerships.
5. **441120 - Used Car Dealers**  
   Applies to GM’s involvement in used car sales, either directly through certified pre-owned programs or through its authorized dealers.
6. **423120 - Motor Vehicle Supplies and New Parts Merchant Wholesalers**  
   Pertains to GM’s wholesale distribution of motor vehicle parts, accessories, and components for vehicle maintenance and repairs through its network of suppliers and dealerships.
7. **541330 - Engineering Services**  
   Covers GM’s engineering services, including vehicle design, development, testing, and the engineering solutions used in manufacturing and producing GM vehicles.
8. **336370 - Motor Vehicle Steering and Suspension Components (except Spring) Manufacturing**  
   Reflects GM’s manufacturing of specific automotive components such as steering mechanisms and suspension systems for its vehicles.
These NAICS codes reflect GM's extensive operations in vehicle manufacturing, sales, parts distribution, engineering, and its significant presence in the global automotive industry.</t>
  </si>
  <si>
    <t>336111. Toyota Motor Corporation, a global leader in automotive manufacturing and innovation, operates under several NAICS codes reflecting its diverse activities in vehicle production, sales, and services. The primary NAICS codes for Toyota include:
1. **336111 - Automobile Manufacturing**  
   This is the main NAICS code for Toyota, reflecting its core business of manufacturing passenger cars, trucks, and SUVs, including both internal combustion engine (ICE) and electric vehicles (EVs) under the Toyota and Lexus brands.
2. **336120 - Heavy Duty Truck Manufacturing**  
   Pertains to Toyota's manufacturing of larger vehicles, including heavy-duty trucks and commercial vehicles for businesses and fleet operations.
3. **336310 - Motor Vehicle Gasoline Engine and Engine Parts Manufacturing**  
   Covers Toyota's manufacturing of automotive engines and related components used in its vehicles, including both gasoline and hybrid powertrains.
4. **441110 - New Car Dealers**  
   Reflects Toyota’s extensive dealership network, where new Toyota and Lexus vehicles are sold to consumers.
5. **441120 - Used Car Dealers**  
   Applies to Toyota’s involvement in used car sales through certified pre-owned programs and through its authorized dealers.
6. **423120 - Motor Vehicle Supplies and New Parts Merchant Wholesalers**  
   Pertains to Toyota’s wholesale distribution of motor vehicle parts, accessories, and components for vehicle maintenance and repairs.
7. **541330 - Engineering Services**  
   Covers Toyota's engineering services, including vehicle design, product development, manufacturing solutions, and testing for various vehicle types.
8. **336370 - Motor Vehicle Steering and Suspension Components (except Spring) Manufacturing**  
   Reflects Toyota’s manufacturing of automotive components such as steering and suspension systems used in its vehicles.
These NAICS codes reflect Toyota's broad range of operations, including vehicle manufacturing, parts production, vehicle sales, engineering services, and a significant presence in the global automotive market.</t>
  </si>
  <si>
    <t>312230. British American Tobacco (BAT), one of the world's largest tobacco companies, operates under several NAICS codes reflecting its core activities in the production, distribution, and sale of tobacco and related products. The primary NAICS codes for British American Tobacco include:
1. **312230 - Tobacco Manufacturing**  
   This is the main NAICS code for BAT, reflecting its core business of manufacturing tobacco products, including cigarettes, cigars, and smokeless tobacco products.
2. **424940 - Tobacco and Tobacco Product Merchant Wholesalers**  
   Pertains to BAT's wholesale distribution of tobacco products to retailers, distributors, and other businesses in the tobacco industry.
3. **446120 - Cosmetics, Beauty Supplies, and Perfume Stores**  
   This may apply to BAT's efforts to diversify into non-tobacco products, such as nicotine delivery systems, e-cigarettes, and other related products under its alternative products division.
4. **423940 - Jewelry, Watch, Precious Stone, and Precious Metal Merchant Wholesalers**  
   While not directly related to tobacco, this NAICS code could potentially apply if BAT engages in the distribution of products in niche markets or collaborations, although it is not a major activity for the company.
5. **424690 - Other Chemical and Allied Products Merchant Wholesalers**  
   This applies to BAT's wholesale distribution of other tobacco-related chemicals and materials used in its manufacturing processes or for its alternative product lines like vaping devices.
6. **541613 - Marketing Consulting Services**  
   Reflects BAT's involvement in marketing and advertising tobacco and related products, especially as the company shifts focus toward alternative nicotine products and public health messaging.
These NAICS codes reflect British American Tobacco’s primary activities in the tobacco manufacturing industry, wholesale distribution, and its expanding presence in alternative nicotine products.</t>
  </si>
  <si>
    <t>541214. Automatic Data Processing (ADP), a leading provider of human resources management software and services, operates under several NAICS codes reflecting its diverse range of business activities in payroll services, HR software, and business outsourcing. The primary NAICS codes for ADP include:
1. **541214 - Payroll Services**  
   This is the main NAICS code for ADP, reflecting its core business of providing payroll processing services to businesses, including tax filing, payroll administration, and employee payment solutions.
2. **541512 - Computer Systems Design Services**  
   Pertains to ADP’s development of software and IT solutions for human resource management, including enterprise resource planning (ERP) systems, cloud-based HR solutions, and workforce management tools.
3. **541611 - Administrative Management and General Management Consulting Services**  
   Reflects ADP’s consulting services, which help businesses optimize their HR and payroll processes, implement automation, and improve workforce efficiency.
4. **561320 - Temporary Help Services**  
   This code covers ADP's provision of workforce management services, including staffing and temporary employee solutions, often integrated with its payroll and HR systems.
5. **518210 - Data Processing, Hosting, and Related Services**  
   Reflects ADP’s cloud-based services, including data hosting, data processing, and related services for its clients, particularly in the areas of HR management and payroll.
6. **523930 - Investment Advice**  
   Pertains to ADP's offering of retirement plan services, including 401(k) management, investment advice, and administration for businesses and their employees.
7. **522320 - Financial Transactions Processing, Reserve, and Clearinghouse Activities**  
   Applies to ADP's services related to financial transactions, including processing payments for payroll, tax filings, and benefits administration.
These NAICS codes highlight ADP’s extensive involvement in payroll services, HR solutions, IT system design, and its significant role in offering business outsourcing and financial management services across multiple industries.</t>
  </si>
  <si>
    <t>492110. United Parcel Service (UPS), a global leader in logistics and package delivery services, operates under several NAICS codes reflecting its broad range of activities in package delivery, freight services, and supply chain management. The primary NAICS codes for UPS include:
1. **492110 - Couriers and Express Delivery Services**  
   This is the main NAICS code for UPS, reflecting its core business of providing express delivery services for parcels, letters, and freight, both domestically and internationally.
2. **481112 - Scheduled Freight Air Transportation**  
   Pertains to UPS's air freight services, including the transportation of goods and packages via air on scheduled flights, as part of its global logistics network.
3. **484121 - General Freight Trucking, Long-Distance, Truckload**  
   Applies to UPS’s ground freight transportation services, including the long-haul trucking of goods and packages across various regions, complementing its air services.
4. **488510 - Freight Transportation Arrangement**  
   Covers UPS’s logistics and freight management services, including the arrangement and coordination of freight shipments and transportation for customers across multiple modes (air, ground, and sea).
5. **492210 - Local Messengers and Local Delivery**  
   Reflects UPS's local delivery services, including parcel delivery in cities and towns, as well as courier services for time-sensitive packages.
6. **541614 - Process, Physical Distribution, and Logistics Consulting Services**  
   Pertains to UPS’s logistics consulting services, which help businesses optimize their supply chain and distribution processes for improved efficiency.
7. **522320 - Financial Transactions Processing, Reserve, and Clearinghouse Activities**  
   Relates to UPS’s financial services for managing shipping transactions, payment processing, and customs clearance as part of its global delivery services.
These NAICS codes highlight UPS’s primary focus on package delivery, air and ground freight transportation, logistics consulting, and freight management, solidifying its role as a major player in global logistics and supply chain solutions.</t>
  </si>
  <si>
    <t>325412. Gilead Sciences, a leading biotechnology company focused on developing innovative therapies for diseases such as HIV, liver diseases, cancer, and inflammatory diseases, operates under several NAICS codes reflecting its activities in pharmaceutical manufacturing, biotechnology research, and healthcare services. The primary NAICS codes for Gilead Sciences include:
1. **325412 - Pharmaceutical Preparation Manufacturing**  
   This is the main NAICS code for Gilead Sciences, reflecting its core business of manufacturing pharmaceutical products, particularly those used in the treatment of HIV, liver diseases (such as hepatitis), cancer, and inflammatory conditions.
2. **541714 - Research and Development in Biotechnology (except Nanobiotechnology)**  
   Pertains to Gilead’s investment in biotechnology research and development, including its work in drug discovery, gene therapy, and the development of new treatments for a range of infectious and chronic diseases.
3. **541710 - Research and Development in the Physical, Engineering, and Life Sciences**  
   Reflects Gilead’s broader R&amp;D activities in life sciences, particularly its work in the development of antiviral therapies, oncology treatments, and vaccines.
4. **424210 - Drugs and Druggists' Sundries Merchant Wholesalers**  
   Covers the wholesale distribution of Gilead’s pharmaceutical products to healthcare providers, hospitals, pharmacies, and other entities in the medical and healthcare sectors.
5. **621511 - Medical Laboratories**  
   This code may apply to Gilead’s involvement in clinical trials and laboratory testing related to the development of its therapeutic products.
6. **325413 - In-Vitro Diagnostic Substance Manufacturing**  
   Reflects Gilead’s potential involvement in the production of diagnostic substances used for detecting diseases, particularly those related to the conditions it treats with its drugs.
7. **541519 - Other Computer Related Services**  
   Applies to Gilead’s use of advanced technologies in its R&amp;D efforts, including computational biology, data analysis, and software services for drug development and clinical trials.
These NAICS codes reflect Gilead Sciences' focus on pharmaceutical manufacturing, biotechnology research, clinical trials, and the global distribution of its innovative therapies for serious medical conditions.</t>
  </si>
  <si>
    <t>511210. AppLovin, a leading mobile advertising and marketing technology company, operates under several NAICS codes reflecting its activities in mobile advertising, software development, and data analytics. The primary NAICS codes for AppLovin include:
1. **511210 - Software Publishers**  
   This is the main NAICS code for AppLovin, reflecting its core business of developing and publishing software, including its mobile advertising platform and technology solutions for app developers.
2. **541511 - Custom Computer Programming Services**  
   Pertains to AppLovin's services in creating custom software solutions for mobile advertising, marketing, and analytics, including building tailored applications for clients in the mobile industry.
3. **541512 - Computer Systems Design Services**  
   Reflects AppLovin's role in providing technology services and solutions, such as integrating mobile advertising platforms and developing data-driven insights for app developers and marketers.
4. **519130 - Internet Publishing and Broadcasting and Web Search Portals**  
   Applies to AppLovin’s digital advertising services, including its platform for online mobile ad delivery, data analytics, and web-based services for advertisers and app developers.
5. **541613 - Marketing Consulting Services**  
   Reflects AppLovin's role in providing marketing consulting services, particularly focused on mobile app advertising, user acquisition strategies, and campaign performance optimization.
6. **541690 - Other Scientific and Technical Consulting Services**  
   Applies to AppLovin’s technical consulting services, including data analytics and advertising technology consulting, which help businesses optimize their mobile advertising and app marketing strategies.
These NAICS codes reflect AppLovin's focus on mobile advertising, software development, and marketing technology solutions, underscoring its role in the app economy as a provider of services for developers and advertisers to monetize and optimize mobile apps.</t>
  </si>
  <si>
    <t>334413. Micron Technology, a global leader in memory and storage solutions, operates under several NAICS codes reflecting its activities in semiconductor manufacturing, memory products, and related technologies. The primary NAICS codes for Micron Technology include:
1. **334413 - Semiconductor and Related Device Manufacturing**  
   This is the main NAICS code for Micron Technology, reflecting its core business of manufacturing memory chips and semiconductor devices, including DRAM (dynamic random-access memory), NAND flash memory, and other memory products.
2. **334419 - Other Electronic Component Manufacturing**  
   Pertains to Micron’s production of other electronic components, including specialized memory solutions, storage products, and advanced semiconductor technologies.
3. **423430 - Computer and Computer Peripheral Equipment and Software Merchant Wholesalers**  
   Applies to Micron’s wholesale distribution of semiconductor products and memory modules to businesses, including those in the computing, networking, and consumer electronics industries.
4. **541512 - Computer Systems Design Services**  
   Reflects Micron's involvement in providing system design and engineering solutions related to memory and storage technologies, including hardware and software integration for enterprise-level storage systems.
5. **334418 - Printed Circuit Assembly (Electronic Assembly) Manufacturing**  
   Covers Micron’s involvement in manufacturing printed circuit assemblies (PCAs) that integrate memory chips and other electronic components.
6. **541715 - Research and Development in the Physical, Engineering, and Life Sciences (except Biotechnology)**  
   Reflects Micron's significant investment in research and development, particularly in areas such as advanced semiconductor manufacturing, memory technology, and the development of new materials for memory storage.
7. **423690 - Other Electronic Parts and Equipment Merchant Wholesalers**  
   Pertains to Micron’s wholesale distribution of various electronic parts and components, including memory chips and related accessories for businesses across industries.
These NAICS codes highlight Micron Technology's focus on semiconductor manufacturing, particularly memory and storage products, as well as its role in technology innovation and system integration for various industries that rely on advanced memory solutions.</t>
  </si>
  <si>
    <t>334413. Analog Devices, a global leader in analog, mixed-signal, and digital signal processing (DSP) integrated circuits, operates under several NAICS codes reflecting its focus on semiconductor manufacturing, electronic components, and related technologies. The primary NAICS codes for Analog Devices include:
1. **334413 - Semiconductor and Related Device Manufacturing**  
   This is the main NAICS code for Analog Devices, reflecting its core business of manufacturing analog, mixed-signal, and digital signal processing (DSP) semiconductors used in a wide range of industries, from automotive and communications to industrial and healthcare.
2. **334419 - Other Electronic Component Manufacturing**  
   Pertains to Analog Devices' production of other electronic components, including sensors, amplifiers, and specialized components used in various applications, such as audio equipment, telecommunications, and industrial systems.
3. **423690 - Other Electronic Parts and Equipment Merchant Wholesalers**  
   Applies to Analog Devices’ wholesale distribution of semiconductors and electronic components to a broad range of industries, including automotive, aerospace, communications, and industrial sectors.
4. **541715 - Research and Development in the Physical, Engineering, and Life Sciences (except Biotechnology)**  
   Reflects Analog Devices' heavy investment in research and development, particularly in the fields of signal processing, semiconductor technology, and electronic component innovation.
5. **334418 - Printed Circuit Assembly (Electronic Assembly) Manufacturing**  
   Covers Analog Devices' involvement in manufacturing printed circuit assemblies (PCAs) for various applications, integrating its semiconductors and electronic components into complete systems.
6. **541512 - Computer Systems Design Services**  
   Reflects Analog Devices’ involvement in providing system design and engineering services related to the integration of its semiconductor products into complex systems for applications in communications, industrial automation, and consumer electronics.
7. **334220 - Radio and Television Broadcasting and Wireless Communications Equipment Manufacturing**  
   This code applies to Analog Devices’ work in the communications industry, particularly in the design and production of components for wireless communication systems, including radio frequency (RF) products and wireless technologies.
These NAICS codes reflect Analog Devices' extensive operations in semiconductor manufacturing, research and development, and its significant role in providing electronic components for a wide array of industries requiring high-performance, analog, and mixed-signal solutions.</t>
  </si>
  <si>
    <t>325510. Sherwin-Williams, a global leader in the manufacture, distribution, and retail of paints, coatings, and related products, operates under several NAICS codes reflecting its wide range of business activities in manufacturing, retail, and distribution. The primary NAICS codes for Sherwin-Williams include:
1. **325510 - Paint and Coating Manufacturing**  
   This is the main NAICS code for Sherwin-Williams, reflecting its core business of manufacturing paints, coatings, and other related products used in residential, commercial, and industrial applications.
2. **424950 - Paint, Varnish, and Supplies Merchant Wholesalers**  
   Applies to Sherwin-Williams' wholesale distribution of paints, coatings, and related products to retailers, contractors, and other businesses in the construction and home improvement industries.
3. **444120 - Paint and Wallpaper Stores**  
   Pertains to Sherwin-Williams' retail operations, including its extensive network of company-owned stores that sell paint, coatings, and related products to professional painters, contractors, and homeowners.
4. **325520 - Adhesive Manufacturing**  
   Reflects Sherwin-Williams' involvement in the production of adhesives, sealants, and related materials, which are often used in construction, automotive, and industrial applications.
5. **325992 - Photographic Film, Paper, Plate, and Chemical Manufacturing**  
   This code may apply to Sherwin-Williams' operations involving the production of chemicals used in the manufacture of coatings and paints.
6. **541330 - Engineering Services**  
   Applies to Sherwin-Williams' technical services related to product development, formulation, and application of paints and coatings, particularly in industrial and commercial settings.
7. **541618 - Other Management Consulting Services**  
   Reflects Sherwin-Williams’ consulting services related to product formulation, custom coatings solutions, and the development of coatings for specific applications, such as automotive, aerospace, and marine.
These NAICS codes highlight Sherwin-Williams' focus on the manufacturing, distribution, and retail of paints and coatings, as well as its role in providing specialized products and services for a wide range of industries.</t>
  </si>
  <si>
    <t>312230. Altria Group, a major producer of tobacco, nicotine, and related products, operates under several NAICS codes reflecting its activities in manufacturing, distribution, and retail. The primary NAICS codes for Altria Group include:
1. **312230 - Tobacco Manufacturing**  
   This is the main NAICS code for Altria Group, reflecting its core business of manufacturing tobacco products, including cigarettes, smokeless tobacco, and other nicotine-related products.
2. **424940 - Tobacco and Tobacco Product Merchant Wholesalers**  
   Pertains to Altria’s wholesale distribution of tobacco products to retailers, distributors, and other businesses involved in the sale of tobacco and nicotine products.
3. **424690 - Other Chemical and Allied Products Merchant Wholesalers**  
   Covers Altria's distribution of products related to its tobacco operations, such as nicotine, vaping products, and related chemicals.
4. **452910 - Warehouse Clubs and Supercenters**  
   This code may apply to Altria’s involvement in the retailing of tobacco products in large retail environments, such as warehouse clubs, supercenters, and other mass-market outlets that sell consumer goods, including tobacco products.
5. **446120 - Cosmetics, Beauty Supplies, and Perfume Stores**  
   While not the core focus, this code might apply in relation to Altria's subsidiary, which could sell certain consumer goods or alternative products, like e-cigarettes or vaping devices.
6. **541690 - Other Scientific and Technical Consulting Services**  
   Applies to Altria’s consulting services, particularly in the areas of regulatory compliance, research, and development in tobacco and nicotine product innovations.
7. **541720 - Research and Development in the Social Sciences and Humanities**  
   Reflects Altria's research and development efforts in the areas of public health, consumer behavior, and other social sciences, particularly as they relate to tobacco consumption, harm reduction strategies, and the regulation of nicotine products.
These NAICS codes reflect Altria Group's focus on tobacco manufacturing, wholesale distribution, retailing, and its broader activities in consumer goods and scientific research related to tobacco products.</t>
  </si>
  <si>
    <t>522320. Fiserv, a global leader in financial services technology, operates under several NAICS codes that reflect its core activities in providing software solutions, processing services, and technology solutions to banks, credit unions, and other financial institutions. The primary NAICS codes for Fiserv include:
1. **522320 - Financial Transactions Processing, Reserve, and Clearinghouse Activities**  
   This is the main NAICS code for Fiserv, reflecting its core business of providing financial transaction processing services, including electronic payments, card processing, and clearinghouse activities for financial institutions.
2. **511210 - Software Publishers**  
   Applies to Fiserv’s development and publishing of software solutions for the financial services industry, including banking, payment systems, risk management, and customer management solutions.
3. **541511 - Custom Computer Programming Services**  
   Reflects Fiserv's provision of custom software development and IT solutions, particularly in the financial services sector, such as designing and implementing tailored systems for payments, banking, and other financial operations.
4. **541512 - Computer Systems Design Services**  
   Pertains to Fiserv's role in providing system design and integration services for financial institutions, enabling seamless digital banking and transaction processing systems.
5. **522110 - Commercial Banking**  
   This code may apply to Fiserv's provision of banking solutions for commercial banking institutions, including products related to core banking systems, payment processing, and other financial services.
6. **522320 - Financial Services**  
   Refers to Fiserv's broader suite of services aimed at enhancing financial services operations, including digital banking, wealth management, and credit processing.
7. **541519 - Other Computer Related Services**  
   Covers Fiserv's provision of other specialized computer-related services, such as consulting, cloud-based financial services, and other technology solutions for financial institutions.
8. **541690 - Other Scientific and Technical Consulting Services**  
   Reflects Fiserv's consulting services related to financial technology, risk management, and digital transformation within financial institutions.
These NAICS codes highlight Fiserv’s comprehensive role in providing technology solutions, transaction processing, and financial software services to banks, credit unions, and other entities in the financial services industry.</t>
  </si>
  <si>
    <t>721199. Airbnb, a popular online marketplace for lodging and travel experiences, operates under several NAICS codes reflecting its business activities in the sharing economy, hospitality, and online services. The primary NAICS codes for Airbnb include:
1. **721199 - All Other Traveler Accommodation**  
   This is the main NAICS code for Airbnb, reflecting its business of providing short-term accommodations to travelers through hosts who offer private homes, apartments, and rooms for rent.
2. **561599 - All Other Travel Arrangement and Reservation Services**  
   This code applies to Airbnb’s role in facilitating travel arrangements and reservations, including offering booking services for homes, experiences, and other travel-related services.
3. **531110 - Lessors of Residential Buildings and Dwellings**  
   Reflects Airbnb’s activity in the rental market, where hosts lease or rent out residential properties (such as apartments, houses, or rooms) on a short-term basis to travelers.
4. **541613 - Marketing Consulting Services**  
   Pertains to Airbnb’s marketing services, which include digital advertising, brand strategy, and customer acquisition efforts aimed at both hosts and guests on the platform.
5. **541511 - Custom Computer Programming Services**  
   Reflects Airbnb's development of its platform, including software solutions and website applications that facilitate booking, payments, and user interactions between guests and hosts.
6. **551112 - Offices of Other Holding Companies**  
   This code applies to Airbnb’s corporate structure as it operates as a holding company overseeing its various business ventures, such as Airbnb Experiences and other related services.
7. **722511 - Full-Service Restaurants**  
   While Airbnb’s core business is lodging, this code may apply to Airbnb Experiences, where guests can book dining experiences or culinary tours hosted by locals.
These NAICS codes highlight Airbnb's role in the travel and hospitality industry, focusing on lodging, short-term rentals, travel bookings, and digital services that facilitate connections between hosts and guests.</t>
  </si>
  <si>
    <t>443142. Best Buy, a leading retailer of consumer electronics, appliances, and technology products, also offers services such as installation, repair, and tech support. The primary NAICS codes for Best Buy include:
1. **443142 - Electronics Stores**  
   This is the main NAICS code for Best Buy, reflecting its role as a retailer of consumer electronics, including televisions, computers, smartphones, home appliances, and other electronics.
2. **443141 - Household Appliance Stores**  
   This code applies to Best Buy's sales of major household appliances, such as refrigerators, washing machines, and other large home appliances.
3. **443130 - Camera and Photographic Equipment Stores**  
   Best Buy sells cameras, photography equipment, and related accessories, making this NAICS code relevant for its product offerings in that category.
4. **811212 - Computer and Office Machine Repair and Maintenance**  
   Best Buy provides repair services for computers, smartphones, and other electronic devices through its Geek Squad division, which offers installation, repair, and tech support services.
5. **454110 - Electronic Shopping and Mail-Order Houses**  
   This code applies to Best Buy's online retail operations, where it sells electronics and related products via its e-commerce platform, offering direct-to-consumer sales through its website.
6. **423690 - Other Electronic Parts and Equipment Merchant Wholesalers**  
   Reflects Best Buy’s wholesale distribution of electronic components, accessories, and other products, though the company is primarily a retailer.
7. **811211 - Consumer Electronics Repair and Maintenance**  
   Best Buy, through its Geek Squad services, offers repair and maintenance for consumer electronics such as TVs, gaming consoles, and home audio systems.
8. **522320 - Financial Services**  
   Applies to Best Buy’s financial services, including its credit cards and financing options, such as installment plans and store-branded credit cards for purchasing electronics.
These NAICS codes reflect Best Buy's broad operations as a major retailer of consumer electronics and appliances, as well as its associated repair services, e-commerce activities, and financial services offerings. The company serves both retail customers through its physical stores and online platform, and it also provides value-added services such as tech support and installation.</t>
  </si>
  <si>
    <t>722513. Chipotle Mexican Grill, a popular chain specializing in Mexican-inspired fast-casual dining, operates under several NAICS codes reflecting its activities in restaurant management, food preparation, and retail. The primary NAICS codes for Chipotle Mexican Grill include:
1. **722513 - Limited-Service Restaurants**  
   This is the main NAICS code for Chipotle, reflecting its core business as a fast-casual restaurant chain, providing food and beverages with limited table service, where customers typically order at a counter.
2. **722511 - Full-Service Restaurants**  
   While not a full-service restaurant, this code can sometimes apply to restaurant businesses that provide a significant level of service, but it is less relevant to Chipotle compared to the limited-service code.
3. **722410 - Drinking Places (Alcoholic Beverages)**  
   If applicable to Chipotle’s locations that serve alcoholic beverages (such as margaritas or beer), this code may apply to the sale of alcohol in its restaurants.
4. **423440 - Other Commercial Equipment Merchant Wholesalers**  
   This code may reflect Chipotle's purchase and use of commercial kitchen equipment and restaurant supplies through wholesale distributors.
5. **541613 - Marketing Consulting Services**  
   Reflects Chipotle's involvement in marketing, brand strategy, and customer relationship management, which includes advertising campaigns and promotions to attract customers.
6. **722310 - Food Service Contractors**  
   This may apply to Chipotle's catering services or any contracts it may have for providing food services in bulk to businesses, schools, or other institutions.
7. **445110 - Supermarkets and Other Grocery (except Convenience) Stores**  
   While primarily a restaurant, Chipotle could potentially fall under this category if it sells packaged goods or ingredients through its locations or in partnerships with grocery stores.
These NAICS codes reflect Chipotle's primary business in the restaurant industry, with a focus on fast-casual dining, food service, and marketing, as well as its occasional ventures into catering and retailing food products.</t>
  </si>
  <si>
    <t>446110. CVS Health, one of the largest healthcare companies in the U.S., operates across several sectors including retail pharmacy, healthcare services, and insurance. The primary NAICS codes for CVS Health include:
1. **446110 - Pharmacies and Drug Stores**  
   This is the main NAICS code for CVS Health, reflecting its extensive network of retail pharmacies and drugstores where it sells prescription medications, over-the-counter drugs, and other health-related products.
2. **621999 - All Other Miscellaneous Ambulatory Health Care Services**  
   Applies to CVS Health’s healthcare services beyond its pharmacy offerings, including services provided through its MinuteClinic walk-in clinics, where customers can receive basic health care and wellness services.
3. **524114 - Direct Health and Medical Insurance Carriers**  
   Reflects CVS Health's involvement in the health insurance sector through its subsidiary, Aetna. Aetna provides a range of insurance products including health, dental, and vision coverage.
4. **423450 - Medical, Dental, and Hospital Equipment and Supplies Merchant Wholesalers**  
   Pertains to CVS Health’s wholesale distribution of medical and healthcare products, including medical supplies and equipment that are sold through its retail stores and pharmacies.
5. **621391 - Offices of Podiatrists**  
   While a smaller segment, this code could be relevant for any podiatric services offered by CVS Health in its clinic or healthcare settings.
6. **621111 - Offices of Physicians (except Mental Health Specialists)**  
   Applies to CVS Health’s medical services, particularly in its MinuteClinic settings where patients may receive primary care services, including family medicine and urgent care.
7. **541611 - Administrative Management and General Management Consulting Services**  
   Reflects CVS Health’s consulting and management services, particularly in the realm of healthcare management, benefit administration, and the integration of health services across its business units.
8. **424210 - Drugs and Druggists' Sundries Merchant Wholesalers**  
   This code applies to CVS Health's wholesale distribution of pharmaceuticals, vitamins, and other drugstore products to retail outlets, clinics, and healthcare facilities.
These NAICS codes highlight CVS Health's wide-ranging activities in retail pharmacy, healthcare services, health insurance, and medical supply distribution. The company operates across a diverse set of healthcare and wellness services, serving customers through its physical stores, clinics, insurance products, and pharmacy services.</t>
  </si>
  <si>
    <t>481111. Delta Air Lines, one of the largest airlines in the United States, operates in the air transportation industry. The primary NAICS codes for Delta Air Lines include:
1. **481111 - Scheduled Passenger Air Transportation**  
   This is the primary NAICS code for Delta Air Lines, reflecting its core business of providing scheduled air passenger transportation services. This includes domestic and international flights, as well as related services for passengers.
2. **481112 - Scheduled Freight Air Transportation**  
   This code pertains to Delta Air Lines’ air cargo services, including the transportation of goods and freight on scheduled flights. While the airline's freight operations are not as large as its passenger services, it is a significant part of its business.
3. **488119 - Other Airport Operations**  
   Applies to Delta’s operations at airports, which include ground services such as baggage handling, gate operations, and other activities that support the airline’s flight operations.
4. **488190 - Other Support Activities for Air Transportation**  
   This code reflects the various support services Delta Air Lines provides, including aircraft maintenance, repair, and services necessary to ensure the smooth functioning of its fleet and flight operations.
5. **532111 - Passenger Car Rental and Leasing**  
   While Delta's primary focus is on air travel, this code may apply if the airline offers car rental services through partnerships with car rental companies as part of its travel packages or booking services.
6. **523930 - Investment Advice**  
   While not a core business, Delta Air Lines may engage in investment-related activities, particularly in its capacity as a publicly traded company with shareholder relations, financial analysis, and corporate investment management.
These NAICS codes reflect Delta Air Lines' core business in air transportation, including both passenger and freight services, as well as its extensive support operations at airports and its involvement in the broader travel services industry.</t>
  </si>
  <si>
    <t>311230. General Mills, a global leader in the food industry, produces a wide range of branded food products, including cereals, snacks, and meals. The primary NAICS codes for General Mills include:
1. **311230 - Breakfast Cereal Manufacturing**  
   This is the main NAICS code for General Mills, reflecting its major role in manufacturing breakfast cereals such as Cheerios, Wheaties, and other popular brands.
2. **311511 - Fluid Milk Manufacturing**  
   While not General Mills' primary focus, this code can apply to its involvement in producing dairy-based products, such as milk and yogurt, as part of its product offerings in the food and beverage sector.
3. **311812 - Commercial Bakeries**  
   General Mills produces baked goods through brands like Pillsbury, which is part of its product portfolio, including ready-to-bake dough and frozen baked goods.
4. **311919 - Other Snack Food Manufacturing**  
   This code applies to General Mills' manufacturing of a variety of snack foods, including items like granola bars, crackers, and other snack products under brands like Nature Valley and Goldfish.
5. **311520 - Ice Cream and Frozen Dessert Manufacturing**  
   General Mills manufactures frozen desserts, including ice cream, through brands like Haagen-Dazs, though it is not the company’s primary category.
6. **424420 - Packaged Frozen Food Merchant Wholesalers**  
   Reflects General Mills' wholesale distribution of frozen food products, which include frozen meals, pizzas, and snacks distributed to retailers and foodservice companies.
7. **311812 - Commercial Bakeries**  
   Applies to General Mills' operations in producing a variety of bakery items, including frozen pastries, dough products, and packaged bakery goods for retail distribution.
8. **424410 - General Line Grocery Merchant Wholesalers**  
   General Mills distributes packaged food products to wholesalers, grocery stores, and retailers, including cereals, snacks, frozen meals, and other grocery items.
9. **311821 - Cookie and Cracker Manufacturing**  
   This NAICS code applies to General Mills’ cookie and cracker manufacturing operations, including products like cookies and crackers sold under its brands.
These NAICS codes reflect General Mills' diverse operations in food manufacturing, including breakfast cereals, baked goods, snacks, frozen foods, and dairy products. The company’s portfolio includes well-known brands such as Cheerios, Pillsbury, Haagen-Dazs, and Nature Valley, serving both retail and foodservice markets.</t>
  </si>
  <si>
    <t>334111. Hewlett Packard Enterprise (HPE), a multinational technology company, focuses on providing enterprise IT solutions, including cloud computing, data storage, networking, and IT services. The primary NAICS codes for Hewlett Packard Enterprise include:
1. **334111 - Electronic Computer Manufacturing**  
   This is the main NAICS code for HPE, reflecting its manufacturing of computer hardware, including servers, storage devices, and networking equipment used by enterprises for their IT infrastructure.
2. **334613 - Magnetic and Optical Recording Media Manufacturing**  
   Applies to HPE's production of storage devices, such as hard drives, tapes, and optical media, which are crucial for data storage and backup solutions.
3. **541512 - Computer Systems Design Services**  
   This code reflects HPE's services in designing and implementing customized computer systems, including IT infrastructure, cloud solutions, and enterprise-level technology services for businesses.
4. **541519 - Other Computer Related Services**  
   Applies to HPE's other technology services, such as consulting, managed IT services, and solutions related to IT infrastructure and cloud computing.
5. **423430 - Computer and Computer Peripheral Equipment and Software Merchant Wholesalers**  
   Reflects HPE’s distribution of computer hardware and related software through wholesale channels, which includes selling its products to retailers, resellers, and directly to businesses.
6. **541611 - Administrative Management and General Management Consulting Services**  
   This code applies to HPE’s consulting services, which include advising businesses on their IT strategies, digital transformation, and optimization of IT infrastructure.
7. **518210 - Data Processing, Hosting, and Related Services**  
   Pertains to HPE’s cloud computing and data hosting services, where the company provides hosting, data processing, and cloud solutions to enterprises and organizations.
8. **541513 - Computer Facilities Management Services**  
   HPE offers computer facilities management services, including managing and maintaining IT infrastructure for clients, supporting data centers, and ensuring operational continuity.
These NAICS codes highlight Hewlett Packard Enterprise’s role as a leading provider of IT hardware, software, and services. Its focus is on enterprise-level technology solutions, including cloud services, data storage, networking, and systems integration, helping businesses optimize their IT infrastructures.</t>
  </si>
  <si>
    <t>524114. Humana, a leading health insurance company, provides a range of health-related services, including Medicare Advantage plans, employer health benefits, and individual health insurance. The primary NAICS codes for Humana include:
1. **524114 - Direct Health and Medical Insurance Carriers**  
   This is the primary NAICS code for Humana, reflecting its core business of providing health insurance coverage. This includes individual health plans, Medicare Advantage, Medicaid, and employer-sponsored health insurance plans.
2. **524298 - All Other Insurance Related Activities**  
   This code applies to Humana’s various insurance-related activities, such as claims processing, underwriting services, and other functions related to the administration of health insurance policies.
3. **621491 - HMO Medical Centers**  
   Reflects Humana’s operation of Health Maintenance Organization (HMO) facilities, which provide healthcare services to members of its insurance plans, often through a network of physicians and healthcare providers.
4. **621610 - Home Health Care Services**  
   This code applies to Humana's provision of home health services, where healthcare professionals provide in-home care, such as nursing or therapy, for patients under its health insurance plans.
5. **621999 - All Other Miscellaneous Ambulatory Health Care Services**  
   Includes Humana's various ambulatory healthcare services that are outside of hospital settings, such as outpatient care, wellness programs, and other health management services.
6. **541611 - Administrative Management and General Management Consulting Services**  
   Reflects Humana’s internal management consulting and administrative services related to operations, healthcare management, and policy development, ensuring efficient administration of its insurance programs.
7. **524292 - Third Party Administration of Insurance and Pension Funds**  
   Humana may engage in third-party administration (TPA) services for employers or other organizations, helping manage insurance benefits and claims for their employees or members.
8. **621320 - Offices of Optometrists**  
   Applies to Humana's provision of vision care services, particularly through its vision care plans and partnerships with optometrists, which are often included in its health insurance offerings.
These NAICS codes illustrate Humana's role in the health insurance industry, including its coverage offerings, healthcare services, administrative management, and third-party health-related activities. The company’s services are geared toward improving healthcare access, delivery, and outcomes for its members.</t>
  </si>
  <si>
    <t>481111. JetBlue Airways, a prominent American low-cost airline, provides domestic and international air travel services. The primary NAICS codes for JetBlue Airways include:
1. **481111 - Scheduled Passenger Air Transportation**  
   This is the main NAICS code for JetBlue, reflecting its core business of providing scheduled air passenger transportation services. This includes both domestic and international flights, covering numerous routes across the U.S. and abroad.
2. **481112 - Scheduled Freight Air Transportation**  
   Applies to JetBlue’s air cargo operations, which involve the transportation of freight and goods on scheduled passenger flights. While freight operations are smaller compared to passenger services, this is a key part of its business.
3. **488119 - Other Airport Operations**  
   This code pertains to JetBlue’s operations at airports, including ground services like baggage handling, gate management, and other logistics and support functions at the airports where it operates.
4. **488190 - Other Support Activities for Air Transportation**  
   Reflects JetBlue's involvement in various support services that facilitate air travel, including aircraft maintenance, safety inspections, and other services that ensure smooth airline operations.
5. **532112 - Passenger Car Rental and Leasing**  
   JetBlue may offer car rental services as part of its travel packages or partnerships with car rental companies, facilitating a complete travel experience for its customers.
6. **481211 - Nonscheduled Air Transportation**  
   Applies to any nonscheduled air services JetBlue may offer, including chartered flights, though these are typically less common than its regular scheduled routes.
7. **488510 - Freight Transportation Arrangement**  
   Includes services related to arranging the logistics of freight transport, including managing and organizing air cargo shipments.
These NAICS codes reflect JetBlue’s primary business in providing scheduled passenger flights, as well as its support services at airports, air cargo services, and partnerships related to car rentals and other travel services. The airline is known for its customer-friendly services, low-cost fares, and growing network of routes.</t>
  </si>
  <si>
    <t>322299. Kimberly-Clark, a leading manufacturer of paper-based products and personal care items, operates in several industries related to consumer goods, healthcare, and hygiene. The primary NAICS codes for Kimberly-Clark include:
1. **322299 - All Other Converted Paper Product Manufacturing**  
   This is the main NAICS code for Kimberly-Clark, reflecting its core business of manufacturing paper-based products. This includes the production of tissue paper, paper towels, diapers, feminine care products, and other personal care and hygiene products.
2. **325611 - Soap and Other Detergent Manufacturing**  
   Reflects Kimberly-Clark's manufacturing of hygiene and personal care products, including soap, wipes, and other cleaning and sanitizing products.
3. **446110 - Pharmacies and Drug Stores**  
   While not a core retail business, this NAICS code can apply to Kimberly-Clark’s distribution of healthcare and personal care products through pharmacies and drugstores, including over-the-counter products like sanitary pads and adult incontinence items.
4. **424490 - Other Grocery and Related Products Merchant Wholesalers**  
   Pertains to Kimberly-Clark's wholesale distribution of its consumer products, such as paper towels, toilet paper, tissues, and other hygiene products, to retail outlets and grocery stores.
5. **424320 - Men’s and Boys’ Clothing and Furnishings Merchant Wholesalers**  
   This may be relevant if Kimberly-Clark distributes clothing or personal care items like adult diapers or incontinence products, though it’s a smaller part of their business.
6. **339113 - Surgical Appliance and Supplies Manufacturing**  
   Applies to Kimberly-Clark's healthcare products, including surgical masks, gloves, and other medical supplies it manufactures as part of its healthcare division.
7. **423850 - Wholesale Durable Goods, Not Elsewhere Classified**  
   Includes the wholesale distribution of Kimberly-Clark’s products, such as household products (e.g., toilet paper, paper towels) and personal care items, to retailers.
8. **541611 - Administrative Management and General Management Consulting Services**  
   This code reflects Kimberly-Clark's internal consulting and management services related to operations, supply chain optimization, sustainability initiatives, and consumer research.
These NAICS codes highlight Kimberly-Clark's focus on manufacturing a wide range of paper-based products and personal care items, including those used for hygiene and healthcare purposes, along with its involvement in wholesale distribution, consulting, and management services. The company operates in both consumer goods and healthcare markets globally.</t>
  </si>
  <si>
    <t>334220. Motorola Solutions, a global leader in mission-critical communications, provides a range of products and services including two-way radios, software, and integrated communication systems for public safety, government, and commercial sectors. The primary NAICS codes for Motorola Solutions include:
1. **334220 - Radio and Television Broadcasting and Wireless Communications Equipment Manufacturing**  
   This is the main NAICS code for Motorola Solutions, reflecting its manufacturing of wireless communication equipment, including two-way radios, communication systems, and related hardware.
2. **423690 - Other Electronic Parts and Equipment Merchant Wholesalers**  
   Pertains to Motorola Solutions' wholesale distribution of electronic communication devices and related components used in mission-critical communication systems.
3. **541512 - Computer Systems Design Services**  
   Reflects Motorola Solutions' involvement in designing and implementing communication systems, software, and technology solutions for sectors such as public safety and enterprise applications.
4. **511210 - Software Publishers**  
   Applies to Motorola Solutions' development and publishing of software products for communication, security, and data management, such as their command center software and other related tools for public safety.
5. **334119 - Other Electronic Component Manufacturing**  
   Covers the manufacturing of various electronic components used in communication devices, such as sensors, integrated circuits, and other components integral to wireless communication systems.
6. **518210 - Data Processing, Hosting, and Related Services**  
   Reflects Motorola Solutions' provision of cloud-based services, data hosting, and communications network management, often utilized by governments, businesses, and first responders.
7. **811213 - Communication Equipment Repair and Maintenance**  
   This code applies to Motorola Solutions’ repair and maintenance services for communication equipment, ensuring the continuous functionality of their two-way radios and other critical communication systems.
These NAICS codes reflect Motorola Solutions' comprehensive involvement in communication equipment manufacturing, software development, systems integration, and maintenance services, particularly in public safety, security, and enterprise communication.</t>
  </si>
  <si>
    <t>522320. PayPal, a global leader in digital payments, operates under several NAICS codes reflecting its core business in online payments, financial services, and technology solutions for both consumers and businesses. The primary NAICS codes for PayPal include:
1. **522320 - Financial Transactions Processing, Reserve, and Clearinghouse Activities**  
   This is the main NAICS code for PayPal, reflecting its core business of providing digital payment processing services, including facilitating online payments, money transfers, and peer-to-peer transactions.
2. **522210 - Credit Card Issuing**  
   Applies to PayPal’s involvement in issuing credit and debit cards through its PayPal Credit and other financial products, allowing users to make payments using credit and digital wallets.
3. **522390 - Other Activities Related to Credit Intermediation**  
   Reflects PayPal’s broader range of financial services, including lending, working capital solutions, and credit-related services for businesses and individuals, such as its small business financing programs.
4. **523999 - Miscellaneous Financial Investment Activities**  
   Pertains to PayPal’s role in financial transactions and services, including investment solutions and the management of financial assets related to its payment platforms.
5. **541511 - Custom Computer Programming Services**  
   This code applies to PayPal’s development of custom software solutions for online payments, financial transactions, and e-commerce, including APIs and integrations for businesses to accept payments.
6. **541512 - Computer Systems Design Services**  
   Reflects PayPal's involvement in designing and implementing payment platforms, including point-of-sale systems, mobile payment apps, and security solutions for financial transactions.
7. **541990 - All Other Professional, Scientific, and Technical Services**  
   Covers PayPal’s provision of consulting and technical services, including fraud prevention, cybersecurity, and technical support for digital payments and online transactions.
8. **454110 - Electronic Shopping and Mail-Order Houses**  
   This code reflects PayPal’s role in facilitating e-commerce transactions, providing payment solutions for online retailers, marketplaces, and merchants selling goods and services through digital channels.
These NAICS codes highlight PayPal’s diverse operations, ranging from online payment processing and credit services to software development and e-commerce solutions for both individuals and businesses.</t>
  </si>
  <si>
    <t>481111. Southwest Airlines, a major low-cost carrier in the U.S., operates under several NAICS codes reflecting its activities in air transportation and related services. The primary NAICS codes for Southwest Airlines include:
1. **481111 - Scheduled Passenger Air Transportation**  
   This is the main NAICS code for Southwest Airlines, reflecting its core business of providing scheduled air passenger transportation services, primarily for domestic flights with a focus on low-cost, no-frills service.
2. **481112 - Scheduled Freight Air Transportation**  
   Pertains to Southwest Airlines' air cargo operations, which involve the transportation of goods and freight on its aircraft, although this service is not as prominent as its passenger services.
3. **488119 - Other Airport Operations**  
   Includes Southwest Airlines' operations at airports, such as ground services like baggage handling, gate management, and other activities that support the airline's passenger services.
4. **488190 - Other Support Activities for Air Transportation**  
   Covers the various activities necessary for the operation of Southwest Airlines, including aircraft maintenance, ground support, and other logistical services to ensure smooth flight operations.
5. **481219 - Other Nonscheduled Air Transportation**  
   Reflects Southwest Airlines' occasional nonscheduled air services, including chartered flights for specific needs or groups, although this is a minor aspect of their overall operations.
6. **492110 - Couriers and Express Delivery Services**  
   May apply to Southwest's limited freight services or express delivery, although their cargo business is smaller compared to airlines that focus heavily on freight transport.
7. **488510 - Freight Transportation Arrangement**  
   This code may reflect Southwest's role in arranging the transportation of cargo, although freight is not a primary focus for the airline.
These NAICS codes reflect Southwest Airlines' primary operations in scheduled air passenger transportation, as well as its related activities in airport operations, cargo transport, and logistical support. Southwest is primarily known for its domestic flight network and low-cost travel model.</t>
  </si>
  <si>
    <t>424410. Sysco, a global leader in foodservice distribution, supplies food products and related services to restaurants, healthcare facilities, educational institutions, and other foodservice operators. The primary NAICS codes for Sysco include:
1. **424410 - General Line Grocery Merchant Wholesalers**  
   This is the main NAICS code for Sysco, reflecting its role as a wholesaler of a broad range of food products. It includes dry goods, frozen foods, canned goods, and beverages that are distributed to foodservice customers.
2. **424420 - Packaged Frozen Food Merchant Wholesalers**  
   This code applies to Sysco’s wholesale distribution of frozen food products, which are a significant part of its product offering to restaurants and foodservice operators.
3. **424430 - Dairy Product (except Dried or Canned) Merchant Wholesalers**  
   Pertains to Sysco’s wholesale distribution of dairy products, including fresh milk, cheese, yogurt, and other perishable dairy items to foodservice businesses.
4. **424810 - Beer and Ale Merchant Wholesalers**  
   This code may apply to Sysco's wholesale distribution of alcoholic beverages, including beer and ale, to various foodservice operations, particularly those that serve alcohol.
5. **424990 - Other Miscellaneous Nondurable Goods Merchant Wholesalers**  
   This category includes Sysco’s wholesale distribution of non-food products used in foodservice operations, such as cleaning supplies, disposables, and paper products.
6. **722310 - Food Service Contractors**  
   Reflects Sysco’s role in supporting food service contractors that provide institutional foodservice, such as those serving schools, hospitals, and corporate cafeterias. This involves not just food distribution but also services related to meal planning and delivery.
7. **424450 - Confectionery Merchant Wholesalers**  
   Sysco may also be involved in the wholesale distribution of confectionery products to foodservice operators, including sweets, chocolates, and candies.
8. **424490 - Other Grocery and Related Products Merchant Wholesalers**  
   This code applies to Sysco’s wholesale distribution of other grocery-related products that support the broader foodservice industry, including snacks, seasonings, and specialized food ingredients.
These NAICS codes highlight Sysco’s extensive role in wholesale food distribution, covering a wide range of food products, beverages, and related goods to foodservice customers, including restaurants, schools, hospitals, and institutional cafeterias. Additionally, Sysco provides various services that help its clients with meal planning and operational efficiency.</t>
  </si>
  <si>
    <t>452210. Target, one of the largest discount retailers in the United States, operates under several NAICS codes that reflect its diverse business activities in retail, e-commerce, and various product categories. The primary NAICS codes for Target include:
1. **452210 - Department Stores (except Discount Department Stores)**  
   This is the main NAICS code for Target, reflecting its operation as a general merchandise retailer that sells a wide range of products, including clothing, electronics, home goods, groceries, and more, through its physical stores and online platforms.
2. **445110 - Supermarkets and Other Grocery (except Convenience) Stores**  
   Pertains to Target's grocery operations, including its in-store grocery sections that offer fresh produce, meats, packaged foods, and other grocery items. This is a key part of Target's retail offering.
3. **423690 - Other Electronic Parts and Equipment Merchant Wholesalers**  
   This code applies to Target’s wholesale distribution of electronic products and equipment, including consumer electronics, appliances, and related accessories.
4. **448110 - Men's Clothing Stores**  
   Reflects Target’s offerings in the clothing retail sector, including apparel for men sold in its stores and through its online platforms.
5. **448120 - Women's Clothing Stores**  
   Pertains to Target’s women's clothing offerings, which include a variety of fashion, accessories, and footwear available in stores and online.
6. **448140 - Family Clothing Stores**  
   This category applies to Target's clothing and accessories for all age groups, including children’s and family-oriented fashion.
7. **541611 - Administrative Management and General Management Consulting Services**  
   Reflects Target's internal consulting and management services related to its retail operations, logistics, and customer experience strategy, including data analytics and optimization of operations.
8. **531110 - Lessors of Residential Buildings and Dwellings**  
   This code may apply to Target’s real estate operations, particularly in leasing or managing property for retail space, as well as in the construction and maintenance of its store locations.
9. **454110 - Electronic Shopping and Mail-Order Houses**  
   Applies to Target's significant e-commerce operations, where it sells a wide range of products online through its website and mobile app, fulfilling orders for delivery or in-store pickup.
These NAICS codes highlight Target’s diverse retail operations, spanning general merchandise, groceries, clothing, electronics, and e-commerce. The company’s presence in both physical retail and online sales platforms allows it to serve a broad customer base across various product categories.</t>
  </si>
  <si>
    <t>331111. U.S. Steel (United States Steel Corporation), one of the largest steel producers in the United States, operates under several NAICS codes reflecting its activities in steel manufacturing, mining, and related industries. The primary NAICS codes for U.S. Steel include:
1. **331111 - Iron and Steel Mills**  
   This is the main NAICS code for U.S. Steel, reflecting its core business of producing steel products from iron ore, including hot and cold rolled sheets, coils, and other steel products used in construction, automotive, and industrial applications.
2. **212210 - Iron Ore Mining**  
   Applies to U.S. Steel's mining operations, where it extracts iron ore, a primary raw material used in steelmaking. The company operates its own iron ore mines, providing the raw material for its steel production.
3. **331112 - Steel Wire Drawing**  
   Pertains to U.S. Steel's manufacturing of steel wire products, which are drawn, shaped, and formed for use in a variety of industrial applications, including automotive and construction.
4. **331210 - Iron and Steel Foundries**  
   Reflects U.S. Steel's foundry operations, which involve casting steel into products such as pipes, tubes, and other specialized shapes that are used in various industries, including energy, infrastructure, and machinery.
5. **331110 - Iron and Steel Mills and Ferroalloy Manufacturing**  
   This broader code encompasses U.S. Steel’s steel production activities, including the smelting and alloying of steel for various applications, from structural steel to specialized alloys.
6. **423510 - Metal Service Centers and Other Metal Merchant Wholesalers**  
   Applies to U.S. Steel’s wholesale distribution of steel products to service centers and other businesses, where it supplies steel materials used in manufacturing, construction, and other industries.
7. **541330 - Engineering Services**  
   Reflects U.S. Steel’s engineering services related to the design, construction, and optimization of steel production plants, as well as providing consulting services for steelmaking processes and technologies.
8. **332312 - Fabricated Structural Metal Manufacturing**  
   Pertains to U.S. Steel’s activities in the fabrication of structural metal products such as beams, columns, and other structural elements used in construction and infrastructure projects.
These NAICS codes reflect U.S. Steel's diverse operations in steel manufacturing, mining, and distribution, as well as its related activities in metalworking, fabrication, and engineering services. The company plays a crucial role in producing the raw materials and products used across industries, including automotive, construction, energy, and infrastructure.</t>
  </si>
  <si>
    <t>481111. United Airlines Holdings, the parent company of United Airlines, operates in the air transportation sector, specifically focusing on passenger services, cargo transport, and related services. The primary NAICS codes for United Airlines Holdings include:
1. **481111 - Scheduled Passenger Air Transportation**  
   This is the main NAICS code for United Airlines, reflecting its core business of providing scheduled air passenger transportation services. It includes both domestic and international flights.
2. **481112 - Scheduled Freight Air Transportation**  
   Pertains to United Airlines' air cargo operations, which involve the transportation of goods and freight via its fleet of aircraft. This service is crucial for businesses needing fast, reliable air freight services.
3. **488119 - Other Airport Operations**  
   Applies to United Airlines' activities at airports, including operations related to terminal services, baggage handling, and other ground support services necessary for its airline operations.
4. **481219 - Other Nonscheduled Air Transportation**  
   Reflects United Airlines' occasional nonscheduled air services, such as charter flights, which may be offered for specific events or corporate needs.
5. **488190 - Other Support Activities for Air Transportation**  
   Includes various support activities necessary for United Airlines' air operations, such as aircraft maintenance, ground support, air traffic control services, and other logistical services.
6. **492110 - Couriers and Express Delivery Services**  
   This code might apply to United Airlines' parcel and express mail services, especially those connected to its cargo and freight services, though this is typically a smaller part of its business.
7. **531110 - Lessors of Residential Buildings and Dwellings**  
   In certain instances, this code may apply to United Airlines' operations related to leasing or renting airport facilities, offices, or other real estate assets.
These NAICS codes reflect United Airlines' primary operations in air transportation, cargo services, airport operations, and related support activities. United Airlines Holdings serves both passenger travel and freight transport needs, with a focus on scheduled airline services and air logistics.</t>
  </si>
  <si>
    <t>EVA JPS %</t>
  </si>
  <si>
    <t>Energy</t>
  </si>
  <si>
    <t>Pharma</t>
  </si>
  <si>
    <t>Steel</t>
  </si>
  <si>
    <t>Semiconductors</t>
  </si>
  <si>
    <t>Transportation</t>
  </si>
  <si>
    <t>Software</t>
  </si>
  <si>
    <t>Entertainment</t>
  </si>
  <si>
    <t>Tobacco</t>
  </si>
  <si>
    <t>Basic materials</t>
  </si>
  <si>
    <t>Utilities</t>
  </si>
  <si>
    <t>Agricultural - Machinery</t>
  </si>
  <si>
    <t>Auto - Manufacturers</t>
  </si>
  <si>
    <t>Aerospace and defense</t>
  </si>
  <si>
    <t>Airlines, airports, and airservices</t>
  </si>
  <si>
    <t>Railroads</t>
  </si>
  <si>
    <t>Software - Application</t>
  </si>
  <si>
    <t>Packaged Foods</t>
  </si>
  <si>
    <t>Beverages - Non-Alcoholic</t>
  </si>
  <si>
    <t xml:space="preserve"> 211120. Chevron operates primarily in the **energy** sector, focusing on **oil and gas exploration**, **refining**, and **energy production**. 
1. **211120 - Crude Petroleum Extraction**  
   This code applies to Chevron’s core business of extracting crude oil and natural gas.
2. **324110 - Petroleum Refineries**  
   This code is relevant to Chevron’s refining operations, where crude oil is processed into various petroleum products such as gasoline, diesel, and jet fuel.
3. **486110 - Crude Petroleum Pipelines**  
   This code applies to Chevron's involvement in the transportation of crude oil through pipelines.
4. **211130 - Natural Gas Extraction**  
   This code is relevant to Chevron’s natural gas extraction activities, another major aspect of its energy business.
The most representative NAICS codes for Chevron are **211120** (Crude Petroleum Extraction) and **324110** (Petroleum Refineries), as these reflect the company’s core operations in oil and gas extraction and refining.</t>
  </si>
  <si>
    <t xml:space="preserve"> 211120. ConocoPhillips, a leading global energy company focused on oil and natural gas exploration, production, and related activities, operates under several NAICS codes. The primary NAICS codes for ConocoPhillips include:
1. **211120 - Crude Petroleum Extraction**  
   This is the main NAICS code for ConocoPhillips, reflecting its core business of extracting crude oil and natural gas.
2. **211130 - Natural Gas Extraction**  
   Pertains to ConocoPhillips' extraction of natural gas, including both conventional and unconventional gas resources.
3. **324110 - Petroleum Refineries**  
   Relevant to ConocoPhillips' refining operations, including the processing of crude oil into refined petroleum products such as gasoline, diesel, and other chemicals.
4. **486110 - Crude Petroleum Extraction**  
   Applies to ConocoPhillips' activities related to the extraction and transportation of crude oil and gas.
5. **486210 - Natural Gas Distribution**  
   Pertains to ConocoPhillips' involvement in the distribution of natural gas through pipelines or other methods.
6. **541690 - Other Scientific and Technical Consulting Services**  
   Applies to ConocoPhillips' consulting services related to geophysical studies, exploration technology, and other technical aspects of the energy industry.
These NAICS codes reflect ConocoPhillips' primary focus on oil and natural gas extraction, refining, distribution, and related services in the global energy sector.</t>
  </si>
  <si>
    <t xml:space="preserve">  211120. Exxon Mobil Corporation primarily operates in the energy sector, focusing on oil and gas extraction, refining, and energy products. 
211120 - Crude Petroleum Extraction**  
   This code applies to Exxon Mobil’s core business of extracting crude oil and natural gas.
2. **324110 - Petroleum Refineries**  
   This code is relevant to Exxon Mobil's refining operations, where crude oil is processed into various petroleum products like gasoline, diesel, and jet fuel.
3. **486110 - Crude Petroleum Pipelines**  
   This code applies to Exxon Mobil’s involvement in transporting crude oil through pipelines.
4. **211130 - Natural Gas Extraction**  
   This code covers Exxon Mobil’s natural gas extraction activities, another key part of its energy business.
5. **211120 - Crude Petroleum Extraction**  
   This category includes companies involved in extracting crude oil from the earth, which is a major part of ExxonMobil's operations.
These NAICS codes capture the major aspects of Exxon Mobil’s business, with **211120** (Crude Petroleum Extraction) and **324110** (Petroleum Refineries) being the most representative of its core activities.</t>
  </si>
  <si>
    <t xml:space="preserve"> 212210. Alcoa Corporation, a leading global producer of aluminum and related products, operates under several NAICS codes reflecting its business activities in mining, aluminum production, and manufacturing. The primary NAICS codes for Alcoa include:
1. **212210 - Iron Ore Mining**  
   This code may apply to Alcoa’s mining operations, as it involves the extraction of raw materials such as bauxite, which is the primary source of aluminum.
2. **331313 - Aluminum Sheet, Plate, and Foil Manufacturing**  
   Reflects Alcoa's core business of manufacturing aluminum products, including sheet, plate, and foil, which are used in various industries such as automotive, aerospace, and packaging.
3. **331315 - Aluminum Extruded Product Manufacturing**  
   Pertains to Alcoa's production of aluminum extrusions, which are used in a variety of applications including construction, transportation, and consumer goods.
4. **331314 - Secondary Smelting and Alloying of Aluminum**  
   Applies to Alcoa’s operations in the secondary smelting of aluminum, where recycled aluminum scrap is melted and refined to produce new aluminum products.
5. **331110 - Iron and Steel Mills and Ferroalloy Manufacturing**  
   This code may reflect Alcoa's involvement in the broader metal production and alloying process, particularly in the production of aluminum alloys and related products.
6. **424690 - Other Chemical and Allied Products Merchant Wholesalers**  
   This code might apply to Alcoa’s wholesale distribution of chemicals used in the aluminum manufacturing process, such as those required for refining bauxite or producing aluminum products.
7. **333922 - Conveyor and Conveying Equipment Manufacturing**  
   Reflects Alcoa’s manufacturing of equipment for transporting aluminum and other materials within its production plants or for customer delivery.
8. **213113 - Support Activities for Metal Mining**  
   Reflects Alcoa's involvement in support activities for metal mining, including exploration, drilling, and other related services that support its bauxite mining operations.
These NAICS codes highlight Alcoa's wide range of operations in aluminum production, including mining, refining, alloying, and the manufacturing of aluminum products for use in a variety of industries, such as automotive, aerospace, packaging, and construction.</t>
  </si>
  <si>
    <t xml:space="preserve"> 213112.  Baker Hughes, a leading energy technology company, provides a wide range of products and services for the oil and gas industry, including drilling, production, and maintenance solutions, as well as technology for energy transition. The primary NAICS codes for Baker Hughes include:
1. **213112 - Support Activities for Oil and Gas Operations**  
   This is the main NAICS code for Baker Hughes, reflecting its core business of providing support services to the oil and gas industry. This includes drilling services, well completions, reservoir management, and other operational services for upstream oil and gas operations.
2. **333132 - Oil and Gas Field Machinery and Equipment Manufacturing**  
   Pertains to Baker Hughes' manufacturing of specialized machinery and equipment used in oil and gas exploration, drilling, production, and maintenance, including tools, pumps, compressors, and other equipment critical to energy extraction and production.
3. **333995 - Fluid Power Cylinder and Actuator Manufacturing**  
   Baker Hughes manufactures specialized equipment for fluid power systems used in various oilfield operations, including those for drilling rigs and other industrial applications.
4. **541360 - Geophysical Surveying and Mapping Services**  
   This code applies to Baker Hughes' geophysical services, including seismic data collection and analysis, which are crucial in oil and gas exploration to understand reservoir structures and aid in decision-making.
5. **541715 - Research and Development in the Physical, Engineering, and Life Sciences (except Nanotechnology and Biotechnology)**  
   Reflects Baker Hughes' research and development activities focused on energy technology, including innovations in drilling techniques, energy efficiency, and solutions for energy transition (such as carbon capture and hydrogen technologies).
6. **211120 - Crude Petroleum Extraction**  
   This NAICS code could be relevant to Baker Hughes’ involvement in the extraction of crude petroleum, as the company provides a range of services and technologies that support the oil extraction process.
7. **486210 - Natural Gas Extraction**  
   While Baker Hughes’ focus is on providing services and equipment to oil and gas companies, this code may apply in the context of its work with natural gas extraction technologies and services.
8. **335999 - All Other Miscellaneous Electrical Equipment and Component Manufacturing**  
   Baker Hughes may use this code for manufacturing electrical components and systems used in oilfield operations, including electrical systems for equipment like pumps, compressors, and sensors.
These NAICS codes highlight Baker Hughes' wide-ranging operations within the oil and gas industry, particularly its focus on providing services and equipment related to exploration, drilling, production, and energy technology solutions. The company is also deeply involved in research and development to innovate in areas such as energy transition and sustainability.</t>
  </si>
  <si>
    <t xml:space="preserve"> 213112. Halliburton, a leading provider of products and services to the energy industry, primarily serves the oil and gas sector, focusing on exploration, drilling, and production technologies. The primary NAICS codes for Halliburton include:
1. **213112 - Support Activities for Oil and Gas Operations**  
   This is the main NAICS code for Halliburton, reflecting its core business of providing support services to oil and gas exploration and production. This includes drilling, well completions, reservoir management, and other specialized services for upstream oil and gas operations.
2. **333132 - Oil and Gas Field Machinery and Equipment Manufacturing**  
   Halliburton manufactures a variety of equipment used in the oil and gas industry, including drilling rigs, pumps, compressors, and other machinery essential for extraction and production operations.
3. **333995 - Fluid Power Cylinder and Actuator Manufacturing**  
   Halliburton manufactures equipment for fluid power systems, which are critical in various oilfield applications such as pressure pumping, hydraulic systems, and drilling operations.
4. **541360 - Geophysical Surveying and Mapping Services**  
   This code applies to Halliburton’s geophysical services, which include seismic data collection and analysis, aiding in the exploration of oil and gas reserves and providing crucial data for decision-making in drilling operations.
5. **541715 - Research and Development in the Physical, Engineering, and Life Sciences (except Nanotechnology and Biotechnology)**  
   Halliburton invests heavily in research and development for new technologies in energy extraction, including innovations in drilling, hydraulic fracturing, and energy efficiency technologies.
6. **486210 - Natural Gas Extraction**  
   Halliburton provides services and technologies related to the extraction of natural gas, including drilling, well stimulation, and hydraulic fracturing technologies used in gas extraction operations.
7. **211120 - Crude Petroleum Extraction**  
   This code applies to Halliburton’s involvement in petroleum extraction, particularly the services and equipment it provides for drilling and production activities in crude oil fields.
8. **541330 - Engineering Services**  
   Halliburton offers engineering services in areas such as well design, reservoir management, and engineering solutions for optimizing oil and gas production.
These NAICS codes highlight Halliburton’s extensive operations within the oil and gas industry, particularly in providing equipment, services, and technologies for drilling, exploration, and production. The company is also deeply involved in research and development to drive innovation in energy extraction and to improve operational efficiencies.</t>
  </si>
  <si>
    <t xml:space="preserve"> 213112. Schlumberger, a global leader in oilfield services, provides technology and services for the exploration, drilling, and production of oil and gas. The primary NAICS codes for Schlumberger include:
1. **213112 - Support Activities for Oil and Gas Operations**  
   This is the main NAICS code for Schlumberger, reflecting its core business of providing services to the oil and gas industry. It includes drilling, well services, reservoir management, and other specialized support services for upstream oil and gas operations.
2. **333132 - Oil and Gas Field Machinery and Equipment Manufacturing**  
   This code applies to Schlumberger’s manufacturing operations, where it produces machinery and equipment used in oil and gas exploration, drilling, and production, including drilling rigs, pumps, and specialized tools.
3. **541360 - Geophysical Surveying and Mapping Services**  
   Reflects Schlumberger's services related to geophysical surveying and mapping, including seismic data collection, analysis, and interpretation for oil and gas exploration.
4. **333291 - Oil and Gas Field Machinery and Equipment Manufacturing**  
   This category includes equipment manufacturing for oil and gas fields, including the specialized machinery used in exploration, drilling, and production processes.
5. **541370 - Surveying and Mapping (except Geophysical) Services**  
   Includes Schlumberger’s services related to land surveying and mapping, providing essential data for oil and gas projects and well planning.
6. **237120 - Oil and Gas Pipeline and Related Structures Construction**  
   While not the primary focus, this code may be relevant to Schlumberger’s involvement in construction projects related to oil and gas pipelines, including infrastructure related to drilling and production facilities.
7. **541690 - Other Scientific and Technical Consulting Services**  
   This applies to Schlumberger’s consulting services in technical areas such as reservoir engineering, well optimization, and the implementation of new technologies in the oil and gas sector.
These NAICS codes reflect Schlumberger’s leadership in providing comprehensive oilfield services, including drilling, equipment manufacturing, geophysical surveying, and other specialized services to the global oil and gas industry.</t>
  </si>
  <si>
    <t xml:space="preserve"> 221118. Dominion Energy, a major energy company, provides electricity and natural gas services across several regions in the United States. The primary NAICS codes for Dominion Energy include:
1. **221118 - Other Electric Power Generation**  
   This code applies to Dominion Energy’s electric power generation operations, which include both traditional (fossil fuels, nuclear) and renewable energy sources (wind, solar, hydroelectric) used to generate electricity for residential, commercial, and industrial customers.
2. **221122 - Electric Power Distribution**  
   Reflects Dominion Energy's core business in distributing electricity to customers within its service areas. This includes maintaining the infrastructure (such as power lines and substations) required for electricity transmission and distribution.
3. **221210 - Natural Gas Distribution**  
   Pertains to Dominion Energy’s natural gas distribution services, which involve the transmission and delivery of natural gas to residential, commercial, and industrial customers within its operational areas.
4. **486110 - Crude Petroleum Extraction**  
   While not its primary business, this code could be applicable to any related oil and gas exploration or production activities Dominion Energy might engage in as part of its broader energy portfolio.
5. **486210 - Natural Gas Extraction**  
   This code may apply to Dominion Energy's operations related to the extraction of natural gas, which is a major part of its energy supply for distribution to customers.
6. **221119 - Other Electric Power Transmission and Distribution**  
   Covers Dominion Energy's operations related to the transmission of electricity, including the construction, operation, and maintenance of high-voltage transmission lines that deliver electricity from power plants to distribution networks.
7. **924110 - Administration of Air and Water Resource and Solid Waste Management Programs**  
   Applies to Dominion Energy's environmental and regulatory compliance efforts, ensuring that its energy production and distribution systems meet environmental standards and sustainability goals.
8. **541620 - Environmental Consulting Services**  
   Reflects Dominion Energy’s involvement in consulting and environmental services related to sustainability, emissions reduction, and compliance with state and federal environmental regulations.
These NAICS codes reflect Dominion Energy’s key activities in generating, transmitting, and distributing electricity and natural gas. The company also focuses on environmental sustainability and regulatory compliance, especially as it transitions toward cleaner energy sources like wind and solar.</t>
  </si>
  <si>
    <t xml:space="preserve"> 221118. Duke Energy, a major electric power holding company, primarily involved in the generation, transmission, and distribution of electricity, operates under several NAICS codes reflecting its activities in energy generation, infrastructure, and utility services. The primary NAICS codes for Duke Energy include:
1. **221118 - Other Electric Power Generation**  
   This is the main NAICS code for Duke Energy, reflecting its core business of generating electricity through various sources, including coal, natural gas, nuclear, and renewable energy.
2. **221121 - Electric Bulk Power Transmission and Control**  
   Pertains to Duke Energy's role in the transmission and control of electricity across large regions, providing the infrastructure necessary to transport power from generation facilities to distribution networks.
3. **221122 - Electric Power Distribution**  
   Applies to Duke Energy's distribution services, which involve delivering electricity to residential, commercial, and industrial customers through a network of power lines and substations.
4. **221113 - Nuclear Electric Power Generation**  
   Reflects Duke Energy’s involvement in nuclear power generation, including its ownership and operation of nuclear plants like the Oconee and Catawba nuclear stations.
5. **221114 - Solar Electric Power Generation**  
   Reflects Duke Energy’s investments in renewable energy sources, particularly solar power, as part of its effort to diversify its energy portfolio and meet sustainability goals.
6. **486110 - Crude Petroleum Extraction**  
   While not a core focus, this code could apply to any activities related to Duke Energy's involvement in oil and gas exploration or production through subsidiaries or partnerships.
7. **486210 - Natural Gas Production**  
   Applies to Duke Energy's involvement in the production and distribution of natural gas, including its operations in the natural gas sector and its role as a utility provider for natural gas services.
8. **541330 - Engineering Services**  
   Pertains to Duke Energy’s engineering services related to the development and maintenance of energy infrastructure, including electrical generation plants, transmission lines, and distribution networks.
These NAICS codes reflect Duke Energy’s broad range of activities in power generation, transmission, distribution, and energy infrastructure, with an increasing focus on renewable energy and sustainability as part of its long-term strategic goals.</t>
  </si>
  <si>
    <t xml:space="preserve"> 221118. NextEra Energy, a leading clean energy company primarily focused on renewable energy, operates under several NAICS codes that reflect its diverse energy generation and distribution activities. The primary NAICS codes for NextEra Energy include:
1. **221118 - Other Electric Power Generation**  
   This is the main NAICS code for NextEra Energy, reflecting its significant involvement in generating electricity through renewable sources, including wind, solar, and storage.
2. **221119 - Other Electric Power Generation**  
   Pertains to NextEra’s additional energy generation activities, including natural gas and other non-renewable power sources.
3. **221121 - Electric Bulk Power Transmission and Control**  
   Relevant to NextEra’s infrastructure for the transmission and distribution of electricity generated from renewable and traditional energy sources.
4. **486110 - Crude Petroleum Extraction**  
   Pertains to some of NextEra’s limited involvement in traditional energy extraction, particularly in oil and gas through its subsidiary operations.
5. **423610 - Electrical Apparatus and Equipment, Wiring Supplies, and Related Equipment Merchant Wholesalers**  
   Applies to NextEra’s business of distributing energy-related equipment, including for renewable energy infrastructure.
6. **541690 - Other Scientific and Technical Consulting Services**  
   Relevant to NextEra’s consulting services in energy production, energy management, and sustainability solutions for commercial and governmental clients.
These NAICS codes highlight NextEra Energy’s core focus on renewable energy generation, infrastructure development, and energy-related solutions.</t>
  </si>
  <si>
    <t xml:space="preserve"> 221118. Southern Company, a leading energy provider in the U.S., primarily involved in the generation, transmission, and distribution of electricity and natural gas, operates under several NAICS codes reflecting its diverse energy-related activities. The primary NAICS codes for Southern Company include:
1. **221118 - Other Electric Power Generation**  
   This is the main NAICS code for Southern Company, reflecting its core business of generating electricity through a variety of sources, including coal, natural gas, nuclear, and renewable energy.
2. **221121 - Electric Bulk Power Transmission and Control**  
   Pertains to Southern Company's role in the transmission and distribution of electricity, ensuring the delivery of power across wide regions to local utility companies and other end users.
3. **221122 - Electric Power Distribution**  
   Applies to Southern Company's distribution services, which include the delivery of electricity to residential, commercial, and industrial customers through its utility subsidiaries like Georgia Power, Alabama Power, and Mississippi Power.
4. **486110 - Crude Petroleum Extraction**  
   This code may apply to Southern Company’s operations in oil and gas exploration and production through its subsidiaries or partnerships focused on extracting crude oil and natural gas.
5. **486210 - Natural Gas Production**  
   Reflects Southern Company's involvement in the production and exploration of natural gas through its subsidiary, Southern Company Gas.
6. **221210 - Natural Gas Distribution**  
   Applies to Southern Company's natural gas distribution services, which include delivering natural gas to customers through a network of pipelines and related infrastructure.
7. **221113 - Nuclear Electric Power Generation**  
   Reflects Southern Company's operations in the generation of electricity from nuclear power, as seen in its ownership of nuclear plants like the Vogtle Electric Generating Plant in Georgia.
8. **541690 - Other Scientific and Technical Consulting Services**  
   Reflects Southern Company's involvement in providing technical consulting related to energy systems, renewable energy projects, environmental sustainability, and other energy-related innovations.
These NAICS codes highlight Southern Company's role as a major player in the energy sector, involved in the generation, transmission, and distribution of electricity, as well as natural gas, with a focus on diverse power sources and sustainability.</t>
  </si>
  <si>
    <t>Apparel - Footwear &amp; Accessories</t>
  </si>
  <si>
    <t>Chemicals - Specialty</t>
  </si>
  <si>
    <t>Conglomerates</t>
  </si>
  <si>
    <t>Household &amp; Personal Products</t>
  </si>
  <si>
    <t>Restaurants</t>
  </si>
  <si>
    <t>Specialty Retail</t>
  </si>
  <si>
    <t>Home Improvement</t>
  </si>
  <si>
    <t>Medical - Healthcare Plans</t>
  </si>
  <si>
    <t>Apparel - Retail</t>
  </si>
  <si>
    <t>Discount Stores</t>
  </si>
  <si>
    <t>Travel Lodging</t>
  </si>
  <si>
    <t>Medical - Devices</t>
  </si>
  <si>
    <t>Drug Manufacturers - General</t>
  </si>
  <si>
    <t>Medical - Instruments &amp; Supplies</t>
  </si>
  <si>
    <t>Medical - Care Facilities</t>
  </si>
  <si>
    <t>Telecommunications Services</t>
  </si>
  <si>
    <t>Integrated Freight &amp; Logistics</t>
  </si>
  <si>
    <t>Food Distribution</t>
  </si>
  <si>
    <t>Medical - Diagnostics &amp; Research</t>
  </si>
  <si>
    <t>Software - Infrastructure</t>
  </si>
  <si>
    <t>Consumer Electronics</t>
  </si>
  <si>
    <t>Computer Hardware</t>
  </si>
  <si>
    <t>Communication Equipment</t>
  </si>
  <si>
    <t>Information Technology Services</t>
  </si>
  <si>
    <t>Staffing &amp; Employment Services</t>
  </si>
  <si>
    <t>Internet Content &amp; Information</t>
  </si>
  <si>
    <t>Travel Services</t>
  </si>
  <si>
    <t>Financial - Credit Services</t>
  </si>
  <si>
    <t>Growth (15 years) %</t>
  </si>
  <si>
    <t>Growth (10 years) %</t>
  </si>
  <si>
    <t>Sales Growth (5 years)</t>
  </si>
  <si>
    <t>CPI</t>
  </si>
  <si>
    <t>Chevron - Energy</t>
  </si>
  <si>
    <t>ConocoPhillips - Energy</t>
  </si>
  <si>
    <t>Exxon Mobil - Energy</t>
  </si>
  <si>
    <t>Alcoa - Basic materials</t>
  </si>
  <si>
    <t>Baker Hughes - Energy</t>
  </si>
  <si>
    <t>Halliburton - Energy</t>
  </si>
  <si>
    <t>Schlumberger - Energy</t>
  </si>
  <si>
    <t>Dominion Energy - Utilities</t>
  </si>
  <si>
    <t>Duke Energy - Utilities</t>
  </si>
  <si>
    <t>Nextera Energy - Utilities</t>
  </si>
  <si>
    <t>Southern company - Utilities</t>
  </si>
  <si>
    <t>U.S. Steel - Steel</t>
  </si>
  <si>
    <t>Deere &amp; Company - Agricultural - Machinery</t>
  </si>
  <si>
    <t>Ford - Auto - Manufacturers</t>
  </si>
  <si>
    <t>GM - Auto - Manufacturers</t>
  </si>
  <si>
    <t>Tesla - Auto - Manufacturers</t>
  </si>
  <si>
    <t>Toyota - Auto - Manufacturers</t>
  </si>
  <si>
    <t>Boeing  - Aerospace and defense</t>
  </si>
  <si>
    <t>General Dynamics - Aerospace and defense</t>
  </si>
  <si>
    <t>Lockheed Martin - Aerospace and defense</t>
  </si>
  <si>
    <t>CSX Corporation - Railroads</t>
  </si>
  <si>
    <t>Union Pacific Corporation - Railroads</t>
  </si>
  <si>
    <t>General Mills - Packaged Foods</t>
  </si>
  <si>
    <t>Coca-Cola - Beverages - Non-Alcoholic</t>
  </si>
  <si>
    <t>Pepsico - Beverages - Non-Alcoholic</t>
  </si>
  <si>
    <t>Altria Group  - Tobacco</t>
  </si>
  <si>
    <t>British american tobacco - Tobacco</t>
  </si>
  <si>
    <t>Philip Morris  - Tobacco</t>
  </si>
  <si>
    <t>Nike - Apparel - Footwear &amp; Accessories</t>
  </si>
  <si>
    <t>Sherwin-Williams - Chemicals - Specialty</t>
  </si>
  <si>
    <t>3M - Conglomerates</t>
  </si>
  <si>
    <t>Colgate-Palmolive - Household &amp; Personal Products</t>
  </si>
  <si>
    <t>Procter &amp; Gamble - Household &amp; Personal Products</t>
  </si>
  <si>
    <t>Chipotle Mexican Grill - Restaurants</t>
  </si>
  <si>
    <t>McDonald - Restaurants</t>
  </si>
  <si>
    <t>Starbucks  - Restaurants</t>
  </si>
  <si>
    <t>Best Buy - Specialty Retail</t>
  </si>
  <si>
    <t>Lowe's Companies - Home Improvement</t>
  </si>
  <si>
    <t>Home Depot - Home Improvement</t>
  </si>
  <si>
    <t>CVS Health - Medical - Healthcare Plans</t>
  </si>
  <si>
    <t>TJX Companies - Apparel - Retail</t>
  </si>
  <si>
    <t>Costco - Discount Stores</t>
  </si>
  <si>
    <t>Target - Discount Stores</t>
  </si>
  <si>
    <t>Walmart - Discount Stores</t>
  </si>
  <si>
    <t>Amazon - Specialty Retail</t>
  </si>
  <si>
    <t>Marriott International - Travel Lodging</t>
  </si>
  <si>
    <t>Walt Disney - Entertainment</t>
  </si>
  <si>
    <t>Booking Holdings (Booking.com) - Travel Services</t>
  </si>
  <si>
    <t>Kimberly-Clark - Household &amp; Personal Products</t>
  </si>
  <si>
    <t>Abbott Laboratories - Medical - Devices</t>
  </si>
  <si>
    <t>AbbVie - Drug Manufacturers - General</t>
  </si>
  <si>
    <t>Amgen - Drug Manufacturers - General</t>
  </si>
  <si>
    <t>Bristol-Myers Squibb - Drug Manufacturers - General</t>
  </si>
  <si>
    <t>Eli Lilly - Pharma</t>
  </si>
  <si>
    <t>Gilead Sciences - Pharma</t>
  </si>
  <si>
    <t>Johnson &amp; Johnson - Pharma</t>
  </si>
  <si>
    <t>Merck - Pharma</t>
  </si>
  <si>
    <t>Pfizer - Pharma</t>
  </si>
  <si>
    <t>Boston Scientific - Medical - Devices</t>
  </si>
  <si>
    <t>Intuitive Surgical - Medical - Instruments &amp; Supplies</t>
  </si>
  <si>
    <t>Stryker Corporation - Medical - Devices</t>
  </si>
  <si>
    <t>Humana - Medical - Healthcare Plans</t>
  </si>
  <si>
    <t>UnitedHealth - Medical - Healthcare Plans</t>
  </si>
  <si>
    <t>HCA Healthcare  - Medical - Care Facilities</t>
  </si>
  <si>
    <t>Verizon - Telecommunications Services</t>
  </si>
  <si>
    <t>Comcast - Telecommunications Services</t>
  </si>
  <si>
    <t>T-Mobile US - Telecommunications Services</t>
  </si>
  <si>
    <t>AT&amp;T - Telecommunications Services</t>
  </si>
  <si>
    <t>FedEx - Integrated Freight &amp; Logistics</t>
  </si>
  <si>
    <t>United Parcel Service - Integrated Freight &amp; Logistics</t>
  </si>
  <si>
    <t>Sysco - Food Distribution</t>
  </si>
  <si>
    <t>Honeywell - Conglomerates</t>
  </si>
  <si>
    <t>Danaher - Medical - Diagnostics &amp; Research</t>
  </si>
  <si>
    <t>Thermo Fisher Scientific - Medical - Diagnostics &amp; Research</t>
  </si>
  <si>
    <t>Palo Alto Networks - Software - Infrastructure</t>
  </si>
  <si>
    <t>Apple - Consumer Electronics</t>
  </si>
  <si>
    <t>Dell  - Computer Hardware</t>
  </si>
  <si>
    <t>Hewlett Packard Enterprise - Communication Equipment</t>
  </si>
  <si>
    <t>IBM - Information Technology Services</t>
  </si>
  <si>
    <t>Arista Networks - Computer Hardware</t>
  </si>
  <si>
    <t>Cisco - Communication Equipment</t>
  </si>
  <si>
    <t>Motorola Solutions - Communication Equipment</t>
  </si>
  <si>
    <t>AMD - Semiconductors</t>
  </si>
  <si>
    <t>Analog Devices - Semiconductors</t>
  </si>
  <si>
    <t>Applied Materials - Semiconductors</t>
  </si>
  <si>
    <t>Intel - Semiconductors</t>
  </si>
  <si>
    <t>Micron Technology - Semiconductors</t>
  </si>
  <si>
    <t>NVIDIA - Semiconductors</t>
  </si>
  <si>
    <t>QUALCOMM - Semiconductors</t>
  </si>
  <si>
    <t>Texas Instruments - Semiconductors</t>
  </si>
  <si>
    <t>Adobe - Software - Infrastructure</t>
  </si>
  <si>
    <t>AppLovin - Software - Application</t>
  </si>
  <si>
    <t>Intuit - Software - Application</t>
  </si>
  <si>
    <t>Microsoft - Software - Infrastructure</t>
  </si>
  <si>
    <t>Oracle - Software - Infrastructure</t>
  </si>
  <si>
    <t>Salesforce - Software - Application</t>
  </si>
  <si>
    <t>ServiceNow - Software</t>
  </si>
  <si>
    <t>Netflix - Entertainment</t>
  </si>
  <si>
    <t>Automatic Data Processing - Staffing &amp; Employment Services</t>
  </si>
  <si>
    <t>Alphabet (Google) - Internet Content &amp; Information</t>
  </si>
  <si>
    <t>Airbnb - Travel Services</t>
  </si>
  <si>
    <t>Meta Platforms (Facebook) - Internet Content &amp; Information</t>
  </si>
  <si>
    <t>Fiserv - Information Technology Services</t>
  </si>
  <si>
    <t>PayPal - Financial - Credit Services</t>
  </si>
  <si>
    <t>Uber Technologies - Software - Application</t>
  </si>
  <si>
    <t>American Airlines - Airlines</t>
  </si>
  <si>
    <t>Delta Air Lines - Airlines</t>
  </si>
  <si>
    <t>Jetblue Airways - Airlines</t>
  </si>
  <si>
    <t>Southwest Airlines - Airlines</t>
  </si>
  <si>
    <t>United Airlines Holdings - Airlines</t>
  </si>
  <si>
    <t>ITC</t>
  </si>
  <si>
    <t>Intellectual Capital (MVA)</t>
  </si>
  <si>
    <t>EVA</t>
  </si>
  <si>
    <t>Steel, minerals</t>
  </si>
  <si>
    <t>Manufacturers</t>
  </si>
  <si>
    <t>Mass consumption</t>
  </si>
  <si>
    <t>Retail</t>
  </si>
  <si>
    <t>Leisure</t>
  </si>
  <si>
    <t>Telecomm, logistics</t>
  </si>
  <si>
    <t>Health</t>
  </si>
  <si>
    <t>Growth % (10 years)</t>
  </si>
  <si>
    <t>Intellectual Capital</t>
  </si>
  <si>
    <t>Business segment</t>
  </si>
  <si>
    <t>U.S. Steel</t>
  </si>
  <si>
    <t>Ford</t>
  </si>
  <si>
    <t>AT&amp;T</t>
  </si>
  <si>
    <t>Coca-Cola</t>
  </si>
  <si>
    <t>Procter &amp; Gamble</t>
  </si>
  <si>
    <t>Walmart</t>
  </si>
  <si>
    <t>Netflix</t>
  </si>
  <si>
    <t xml:space="preserve">Starbucks </t>
  </si>
  <si>
    <t>Airbnb</t>
  </si>
  <si>
    <t>Amgen</t>
  </si>
  <si>
    <t>Merck</t>
  </si>
  <si>
    <t>Apple</t>
  </si>
  <si>
    <t>Hewlett Packard</t>
  </si>
  <si>
    <t>Cisco</t>
  </si>
  <si>
    <t>NVIDIA</t>
  </si>
  <si>
    <t>Alphabet (Google)</t>
  </si>
  <si>
    <t>Meta Platforms (Facebook)</t>
  </si>
  <si>
    <t>Chevron - Energia</t>
  </si>
  <si>
    <t>ConocoPhillips - Energia</t>
  </si>
  <si>
    <t>Exxon Mobil - Energia</t>
  </si>
  <si>
    <t>Baker Hughes - Energia</t>
  </si>
  <si>
    <t>Halliburton - Energia</t>
  </si>
  <si>
    <t>Schlumberger - Energia</t>
  </si>
  <si>
    <t>U.S. Steel - Acero</t>
  </si>
  <si>
    <t>Dominion Energy - Servicios publicos</t>
  </si>
  <si>
    <t>Duke Energy - Servicios publicos</t>
  </si>
  <si>
    <t>Nextera Energy - Servicios publicos</t>
  </si>
  <si>
    <t>Southern company - Servicios publicos</t>
  </si>
  <si>
    <t>Ford - Auto - Manufacturas</t>
  </si>
  <si>
    <t>GM - Auto - Manufacturas</t>
  </si>
  <si>
    <t>Tesla - Auto - Manufacturas</t>
  </si>
  <si>
    <t>Toyota - Auto - Manufacturas</t>
  </si>
  <si>
    <t>Deere &amp; Company - Maquinas agricolas</t>
  </si>
  <si>
    <t>Boeing  - Aerospacio y defensa</t>
  </si>
  <si>
    <t>General Dynamics - Aerospacio y defensa</t>
  </si>
  <si>
    <t>Lockheed Martin - Aerospacio y defensa</t>
  </si>
  <si>
    <t>Alcoa - Materiales basicos</t>
  </si>
  <si>
    <t>American Airlines - Aerolineas</t>
  </si>
  <si>
    <t>Delta Air Lines - Aerolineas</t>
  </si>
  <si>
    <t>Jetblue Airways - Aerolineas</t>
  </si>
  <si>
    <t>Southwest Airlines - Aerolineas</t>
  </si>
  <si>
    <t>United Airlines Holdings - Aerolineas</t>
  </si>
  <si>
    <t>CSX Corporation - Trenes</t>
  </si>
  <si>
    <t>Union Pacific Corporation - Trenes</t>
  </si>
  <si>
    <t>Verizon - Telecomunicaciones</t>
  </si>
  <si>
    <t>Comcast - Telecomunicaciones</t>
  </si>
  <si>
    <t>T-Mobile US - Telecomunicaciones</t>
  </si>
  <si>
    <t>AT&amp;T - Telecomunicaciones</t>
  </si>
  <si>
    <t>Sysco -  Distribucion alimentos</t>
  </si>
  <si>
    <t>FedEx - Transporte y logística integrados</t>
  </si>
  <si>
    <t>United Parcel Service - Transporte y logística integrados</t>
  </si>
  <si>
    <t>Palo Alto Networks - Software - Infraestructura</t>
  </si>
  <si>
    <t>General Mills - Alimentos envasados</t>
  </si>
  <si>
    <t>Coca-Cola - Bebidas - Sin alcohol</t>
  </si>
  <si>
    <t>Pepsico - Bebidas - Sin alcohol</t>
  </si>
  <si>
    <t>Altria Group  - Tabaco</t>
  </si>
  <si>
    <t>British american tobacco - Tabaco</t>
  </si>
  <si>
    <t>Philip Morris  - Tabaco</t>
  </si>
  <si>
    <t>Nike - Apparel - Calzados</t>
  </si>
  <si>
    <t>Sherwin-Williams - Quimicos especiales</t>
  </si>
  <si>
    <t>3M - Conglomerados</t>
  </si>
  <si>
    <t>Kimberly-Clark - Productos para el hogar y personales</t>
  </si>
  <si>
    <t>Colgate-Palmolive - Productos para el hogar y personales</t>
  </si>
  <si>
    <t>Procter &amp; Gamble - Productos para el hogar y personales</t>
  </si>
  <si>
    <t>Best Buy - Minorista especializado</t>
  </si>
  <si>
    <t>Lowe's Companies - Mejora del hogar</t>
  </si>
  <si>
    <t>Home Depot - Mejora del hogar</t>
  </si>
  <si>
    <t>TJX Companies - Ropa - Minorista</t>
  </si>
  <si>
    <t>Costco - Tiendas de descuento</t>
  </si>
  <si>
    <t>Target - Tiendas de descuento</t>
  </si>
  <si>
    <t>Walmart - Tiendas de descuento</t>
  </si>
  <si>
    <t>Amazon - Minorista especializado</t>
  </si>
  <si>
    <t>Marriott International - Alojamiento turístico</t>
  </si>
  <si>
    <t>Walt Disney - Entretenimiento</t>
  </si>
  <si>
    <t>Chipotle Mexican Grill - Restaurantes</t>
  </si>
  <si>
    <t>McDonald's - Restaurantes</t>
  </si>
  <si>
    <t>Netflix - Entretenimiento</t>
  </si>
  <si>
    <t>Starbucks - Restaurantes</t>
  </si>
  <si>
    <t>Airbnb - Servicios turísticos</t>
  </si>
  <si>
    <t>Booking Holdings (Booking.com) - Servicios turísticos</t>
  </si>
  <si>
    <t>CVS Health - Medicina - Planes de salud</t>
  </si>
  <si>
    <t>Abbott Laboratories - Medicina - Dispositivos</t>
  </si>
  <si>
    <t>AbbVie - Fabricantes de medicamentos - General</t>
  </si>
  <si>
    <t>Amgen - Fabricantes de medicamentos - General</t>
  </si>
  <si>
    <t>Boston Scientific - Medicina - Dispositivos</t>
  </si>
  <si>
    <t>Intuitive Surgical - Medicina - Instrumentos y suministros</t>
  </si>
  <si>
    <t>Stryker Corporation - Medicina - Dispositivos</t>
  </si>
  <si>
    <t>Humana - Medicina - Planes de salud</t>
  </si>
  <si>
    <t>UnitedHealth - Medicina - Planes de salud</t>
  </si>
  <si>
    <t>HCA Healthcare - Medicina - Centros de atención</t>
  </si>
  <si>
    <t>Bristol-Myers Squibb - Fabricantes de medicamentos - General</t>
  </si>
  <si>
    <t>Thermo Fisher Scientific - Medicina - Diagnóstico e investigación</t>
  </si>
  <si>
    <t>Danaher - Medicina - Diagnóstico e investigación</t>
  </si>
  <si>
    <t>Eli Lilly - Farmacéutica</t>
  </si>
  <si>
    <t>Gilead Sciences - Farmacéutica</t>
  </si>
  <si>
    <t>Johnson &amp; Johnson - Farmacéutica</t>
  </si>
  <si>
    <t>Merck - Farmacéutica</t>
  </si>
  <si>
    <t>Pfizer - Farmacéutica</t>
  </si>
  <si>
    <t>Apple - Electrónica de consumo</t>
  </si>
  <si>
    <t>Dell - Hardware informático</t>
  </si>
  <si>
    <t>Hewlett Packard Enterprise - Equipos de comunicación</t>
  </si>
  <si>
    <t>IBM - Servicios de tecnología de la información</t>
  </si>
  <si>
    <t>Honeywell - Conglomerados</t>
  </si>
  <si>
    <t>Arista Networks - Hardware informático</t>
  </si>
  <si>
    <t>Cisco - Equipos de comunicación</t>
  </si>
  <si>
    <t>Motorola Solutions - Equipos de comunicación</t>
  </si>
  <si>
    <t>AMD - Semiconductores</t>
  </si>
  <si>
    <t>Analog Devices - Semiconductores</t>
  </si>
  <si>
    <t>Applied Materials - Semiconductores</t>
  </si>
  <si>
    <t>Intel - Semiconductores</t>
  </si>
  <si>
    <t>Micron Technology - Semiconductores</t>
  </si>
  <si>
    <t>NVIDIA - Semiconductores</t>
  </si>
  <si>
    <t>QUALCOMM - Semiconductores</t>
  </si>
  <si>
    <t>Texas Instruments - Semiconductores</t>
  </si>
  <si>
    <t>Adobe - Software - Infraestructura</t>
  </si>
  <si>
    <t>AppLovin - Software - Aplicación</t>
  </si>
  <si>
    <t>Intuit - Software - Aplicación</t>
  </si>
  <si>
    <t>Microsoft - Software - Infraestructura</t>
  </si>
  <si>
    <t>Oracle - Software - Infraestructura</t>
  </si>
  <si>
    <t>Salesforce - Software - Aplicación</t>
  </si>
  <si>
    <t>Automatic Data Processing - Servicios de personal y empleo</t>
  </si>
  <si>
    <t>Alphabet (Google) - Contenido e información en Internet</t>
  </si>
  <si>
    <t>Meta Platforms (Facebook) - Contenido e información en Internet</t>
  </si>
  <si>
    <t>Fiserv - Servicios de tecnología de la información</t>
  </si>
  <si>
    <t>PayPal - Finanzas - Servicios de crédito</t>
  </si>
  <si>
    <t>Uber Technologies - Software - Aplicación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</si>
</sst>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_);\(0\)"/>
    <numFmt numFmtId="166" formatCode="0.0%"/>
  </numFmts>
  <fonts count="11" x14ac:knownFonts="1">
    <font>
      <sz val="11"/>
      <color theme="1"/>
      <name val="Aptos Narrow"/>
      <family val="2"/>
      <scheme val="minor"/>
    </font>
    <font>
      <sz val="11"/>
      <color theme="1"/>
      <name val="Aptos Narrow"/>
      <family val="2"/>
      <scheme val="minor"/>
    </font>
    <font>
      <b/>
      <sz val="11"/>
      <color theme="1"/>
      <name val="Aptos Narrow"/>
      <family val="2"/>
      <scheme val="minor"/>
    </font>
    <font>
      <sz val="7"/>
      <color rgb="FF232A31"/>
      <name val="Arial"/>
      <family val="2"/>
    </font>
    <font>
      <sz val="11"/>
      <color rgb="FF232A31"/>
      <name val="Aptos Narrow"/>
      <family val="2"/>
      <scheme val="minor"/>
    </font>
    <font>
      <sz val="8"/>
      <color rgb="FF001D35"/>
      <name val="Roboto"/>
    </font>
    <font>
      <sz val="8"/>
      <color theme="1"/>
      <name val="Aptos Narrow"/>
      <family val="2"/>
      <scheme val="minor"/>
    </font>
    <font>
      <b/>
      <sz val="8"/>
      <color theme="1"/>
      <name val="Aptos Narrow"/>
      <family val="2"/>
      <scheme val="minor"/>
    </font>
    <font>
      <b/>
      <sz val="12"/>
      <color theme="1"/>
      <name val="Aptos Narrow"/>
      <family val="2"/>
      <scheme val="minor"/>
    </font>
    <font>
      <sz val="12"/>
      <color theme="1"/>
      <name val="Aptos Narrow"/>
      <family val="2"/>
      <scheme val="minor"/>
    </font>
    <font>
      <sz val="12"/>
      <color theme="1"/>
      <name val="Aptos"/>
      <family val="2"/>
    </font>
  </fonts>
  <fills count="5">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rgb="FFFFC000"/>
        <bgColor indexed="64"/>
      </patternFill>
    </fill>
  </fills>
  <borders count="9">
    <border>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0">
    <xf numFmtId="0" fontId="0" fillId="0" borderId="0" xfId="0"/>
    <xf numFmtId="43" fontId="0" fillId="0" borderId="0" xfId="1" applyFont="1"/>
    <xf numFmtId="164" fontId="0" fillId="0" borderId="0" xfId="1" applyNumberFormat="1" applyFont="1"/>
    <xf numFmtId="3" fontId="0" fillId="0" borderId="0" xfId="0" applyNumberFormat="1"/>
    <xf numFmtId="0" fontId="2" fillId="0" borderId="0" xfId="0" applyFont="1"/>
    <xf numFmtId="0" fontId="2" fillId="0" borderId="0" xfId="0" applyFont="1" applyAlignment="1">
      <alignment vertical="top"/>
    </xf>
    <xf numFmtId="43" fontId="2" fillId="0" borderId="5" xfId="1" applyFont="1" applyBorder="1" applyAlignment="1">
      <alignment horizontal="center" vertical="top" wrapText="1"/>
    </xf>
    <xf numFmtId="43" fontId="2" fillId="0" borderId="1" xfId="1" applyFont="1" applyBorder="1" applyAlignment="1">
      <alignment horizontal="center" vertical="top" wrapText="1"/>
    </xf>
    <xf numFmtId="0" fontId="2" fillId="0" borderId="0" xfId="0" applyFont="1" applyAlignment="1">
      <alignment horizontal="center" vertical="center" wrapText="1"/>
    </xf>
    <xf numFmtId="164" fontId="2" fillId="0" borderId="0" xfId="1" applyNumberFormat="1" applyFont="1" applyAlignment="1">
      <alignment horizontal="center" vertical="top" wrapText="1"/>
    </xf>
    <xf numFmtId="43" fontId="2" fillId="0" borderId="2" xfId="1" applyFont="1" applyBorder="1" applyAlignment="1">
      <alignment horizontal="center" vertical="top" wrapText="1"/>
    </xf>
    <xf numFmtId="3" fontId="3" fillId="0" borderId="0" xfId="0" applyNumberFormat="1" applyFont="1" applyAlignment="1">
      <alignment vertical="center"/>
    </xf>
    <xf numFmtId="43" fontId="0" fillId="0" borderId="0" xfId="1" applyFont="1" applyFill="1"/>
    <xf numFmtId="164" fontId="0" fillId="0" borderId="0" xfId="0" applyNumberFormat="1"/>
    <xf numFmtId="164" fontId="2" fillId="3" borderId="0" xfId="1" applyNumberFormat="1" applyFont="1" applyFill="1" applyAlignment="1">
      <alignment horizontal="center" vertical="top" wrapText="1"/>
    </xf>
    <xf numFmtId="0" fontId="2" fillId="3" borderId="0" xfId="0" applyFont="1" applyFill="1" applyAlignment="1">
      <alignment vertical="top"/>
    </xf>
    <xf numFmtId="0" fontId="0" fillId="3" borderId="0" xfId="0" applyFill="1"/>
    <xf numFmtId="164" fontId="0" fillId="3" borderId="0" xfId="1" applyNumberFormat="1" applyFont="1" applyFill="1"/>
    <xf numFmtId="9" fontId="0" fillId="0" borderId="0" xfId="2" applyFont="1" applyFill="1"/>
    <xf numFmtId="164" fontId="0" fillId="0" borderId="0" xfId="1" applyNumberFormat="1" applyFont="1" applyFill="1"/>
    <xf numFmtId="0" fontId="2" fillId="0" borderId="0" xfId="0" applyFont="1" applyAlignment="1">
      <alignment horizontal="center" vertical="top"/>
    </xf>
    <xf numFmtId="9" fontId="0" fillId="2" borderId="0" xfId="2" applyFont="1" applyFill="1"/>
    <xf numFmtId="1" fontId="2" fillId="0" borderId="0" xfId="0" applyNumberFormat="1" applyFont="1" applyAlignment="1">
      <alignment horizontal="center" vertical="top"/>
    </xf>
    <xf numFmtId="1" fontId="0" fillId="0" borderId="0" xfId="1" applyNumberFormat="1" applyFont="1" applyFill="1"/>
    <xf numFmtId="1" fontId="0" fillId="0" borderId="0" xfId="0" applyNumberFormat="1"/>
    <xf numFmtId="165" fontId="2" fillId="0" borderId="0" xfId="1" applyNumberFormat="1" applyFont="1" applyFill="1" applyAlignment="1">
      <alignment horizontal="center" vertical="top"/>
    </xf>
    <xf numFmtId="165" fontId="2" fillId="0" borderId="0" xfId="1" applyNumberFormat="1" applyFont="1" applyFill="1" applyAlignment="1">
      <alignment vertical="top"/>
    </xf>
    <xf numFmtId="165" fontId="1" fillId="0" borderId="0" xfId="1" applyNumberFormat="1" applyFont="1" applyFill="1"/>
    <xf numFmtId="165" fontId="0" fillId="0" borderId="0" xfId="1" applyNumberFormat="1" applyFont="1" applyFill="1"/>
    <xf numFmtId="165" fontId="4" fillId="0" borderId="0" xfId="1" applyNumberFormat="1" applyFont="1" applyFill="1" applyAlignment="1">
      <alignment vertical="center"/>
    </xf>
    <xf numFmtId="1" fontId="2" fillId="0" borderId="0" xfId="0" applyNumberFormat="1" applyFont="1" applyAlignment="1">
      <alignment vertical="top"/>
    </xf>
    <xf numFmtId="164" fontId="0" fillId="0" borderId="0" xfId="1" applyNumberFormat="1" applyFont="1" applyBorder="1"/>
    <xf numFmtId="0" fontId="5" fillId="0" borderId="0" xfId="0" applyFont="1" applyAlignment="1">
      <alignment horizontal="left" vertical="top" wrapText="1"/>
    </xf>
    <xf numFmtId="0" fontId="6" fillId="0" borderId="0" xfId="0" applyFont="1" applyAlignment="1">
      <alignment vertical="top"/>
    </xf>
    <xf numFmtId="0" fontId="6" fillId="0" borderId="0" xfId="0" applyFont="1" applyAlignment="1">
      <alignment vertical="top" wrapText="1"/>
    </xf>
    <xf numFmtId="0" fontId="7" fillId="0" borderId="0" xfId="0" applyFont="1" applyAlignment="1">
      <alignment vertical="top" wrapText="1"/>
    </xf>
    <xf numFmtId="0" fontId="7" fillId="0" borderId="0" xfId="0" applyFont="1" applyAlignment="1">
      <alignment horizontal="center" vertical="top"/>
    </xf>
    <xf numFmtId="164" fontId="0" fillId="2" borderId="0" xfId="1" applyNumberFormat="1" applyFont="1" applyFill="1"/>
    <xf numFmtId="0" fontId="8" fillId="0" borderId="0" xfId="0" applyFont="1"/>
    <xf numFmtId="1" fontId="0" fillId="2" borderId="0" xfId="0" applyNumberFormat="1" applyFill="1"/>
    <xf numFmtId="164" fontId="2" fillId="2" borderId="0" xfId="1" applyNumberFormat="1" applyFont="1" applyFill="1" applyBorder="1" applyAlignment="1">
      <alignment horizontal="center" vertical="top" wrapText="1"/>
    </xf>
    <xf numFmtId="164" fontId="2" fillId="0" borderId="0" xfId="1" applyNumberFormat="1" applyFont="1" applyFill="1" applyAlignment="1">
      <alignment horizontal="center" vertical="top" wrapText="1"/>
    </xf>
    <xf numFmtId="43" fontId="2" fillId="0" borderId="5" xfId="1" applyFont="1" applyFill="1" applyBorder="1" applyAlignment="1">
      <alignment horizontal="center" vertical="top" wrapText="1"/>
    </xf>
    <xf numFmtId="9" fontId="2" fillId="0" borderId="1" xfId="2" applyFont="1" applyFill="1" applyBorder="1" applyAlignment="1">
      <alignment horizontal="center" vertical="top" wrapText="1"/>
    </xf>
    <xf numFmtId="9" fontId="2" fillId="0" borderId="2" xfId="2" applyFont="1" applyFill="1" applyBorder="1" applyAlignment="1">
      <alignment horizontal="center" vertical="top" wrapText="1"/>
    </xf>
    <xf numFmtId="0" fontId="0" fillId="4" borderId="0" xfId="0" applyFill="1"/>
    <xf numFmtId="0" fontId="0" fillId="2" borderId="0" xfId="0" applyFill="1"/>
    <xf numFmtId="9" fontId="0" fillId="0" borderId="0" xfId="2" applyFont="1"/>
    <xf numFmtId="164" fontId="2" fillId="0" borderId="0" xfId="1" applyNumberFormat="1" applyFont="1" applyFill="1" applyBorder="1" applyAlignment="1">
      <alignment horizontal="center" vertical="top" wrapText="1"/>
    </xf>
    <xf numFmtId="43" fontId="2" fillId="2" borderId="0" xfId="1" applyFont="1" applyFill="1" applyBorder="1" applyAlignment="1">
      <alignment horizontal="center" vertical="top" wrapText="1"/>
    </xf>
    <xf numFmtId="2" fontId="0" fillId="2" borderId="0" xfId="2" applyNumberFormat="1" applyFont="1" applyFill="1"/>
    <xf numFmtId="2" fontId="2" fillId="2" borderId="3" xfId="1" applyNumberFormat="1" applyFont="1" applyFill="1" applyBorder="1" applyAlignment="1">
      <alignment horizontal="center" vertical="top" wrapText="1"/>
    </xf>
    <xf numFmtId="2" fontId="2" fillId="2" borderId="4" xfId="1" applyNumberFormat="1" applyFont="1" applyFill="1" applyBorder="1" applyAlignment="1">
      <alignment horizontal="center" vertical="top" wrapText="1"/>
    </xf>
    <xf numFmtId="2" fontId="0" fillId="2" borderId="0" xfId="0" applyNumberFormat="1" applyFill="1"/>
    <xf numFmtId="2" fontId="0" fillId="2" borderId="0" xfId="1" applyNumberFormat="1" applyFont="1" applyFill="1"/>
    <xf numFmtId="0" fontId="9" fillId="0" borderId="0" xfId="0" applyFont="1"/>
    <xf numFmtId="43" fontId="2" fillId="0" borderId="0" xfId="1" applyFont="1" applyFill="1" applyBorder="1" applyAlignment="1">
      <alignment horizontal="center" vertical="center" wrapText="1"/>
    </xf>
    <xf numFmtId="164" fontId="2" fillId="0" borderId="0" xfId="1" applyNumberFormat="1" applyFont="1" applyFill="1" applyBorder="1" applyAlignment="1">
      <alignment horizontal="center" vertical="center" wrapText="1"/>
    </xf>
    <xf numFmtId="2" fontId="2" fillId="0" borderId="0" xfId="1" applyNumberFormat="1" applyFont="1" applyFill="1" applyBorder="1" applyAlignment="1">
      <alignment horizontal="center" vertical="center" wrapText="1"/>
    </xf>
    <xf numFmtId="9" fontId="0" fillId="0" borderId="0" xfId="2" applyFont="1" applyFill="1" applyBorder="1" applyAlignment="1">
      <alignment horizontal="center" vertical="center"/>
    </xf>
    <xf numFmtId="2" fontId="0" fillId="0" borderId="0" xfId="2" applyNumberFormat="1" applyFont="1" applyFill="1" applyBorder="1" applyAlignment="1">
      <alignment horizontal="center" vertical="center"/>
    </xf>
    <xf numFmtId="164" fontId="0" fillId="0" borderId="0" xfId="1" applyNumberFormat="1" applyFont="1" applyFill="1" applyBorder="1" applyAlignment="1">
      <alignment horizontal="center" vertical="center"/>
    </xf>
    <xf numFmtId="2" fontId="0" fillId="0" borderId="0" xfId="1" applyNumberFormat="1" applyFont="1" applyFill="1" applyBorder="1" applyAlignment="1">
      <alignment horizontal="center" vertical="center"/>
    </xf>
    <xf numFmtId="0" fontId="0" fillId="0" borderId="0" xfId="0" applyAlignment="1">
      <alignment horizontal="center" vertical="center"/>
    </xf>
    <xf numFmtId="2" fontId="0" fillId="0" borderId="0" xfId="0" applyNumberFormat="1" applyAlignment="1">
      <alignment horizontal="center" vertical="center"/>
    </xf>
    <xf numFmtId="166" fontId="0" fillId="2" borderId="0" xfId="2" applyNumberFormat="1" applyFont="1" applyFill="1"/>
    <xf numFmtId="43" fontId="2" fillId="0" borderId="0" xfId="1" applyFont="1" applyFill="1" applyBorder="1" applyAlignment="1">
      <alignment horizontal="center" vertical="top" wrapText="1"/>
    </xf>
    <xf numFmtId="2" fontId="2" fillId="0" borderId="3" xfId="1" applyNumberFormat="1" applyFont="1" applyFill="1" applyBorder="1" applyAlignment="1">
      <alignment horizontal="center" vertical="top" wrapText="1"/>
    </xf>
    <xf numFmtId="2" fontId="2" fillId="0" borderId="4" xfId="1" applyNumberFormat="1" applyFont="1" applyFill="1" applyBorder="1" applyAlignment="1">
      <alignment horizontal="center" vertical="top" wrapText="1"/>
    </xf>
    <xf numFmtId="2" fontId="0" fillId="0" borderId="0" xfId="0" applyNumberFormat="1"/>
    <xf numFmtId="2" fontId="0" fillId="0" borderId="0" xfId="2" applyNumberFormat="1" applyFont="1" applyFill="1"/>
    <xf numFmtId="166" fontId="2" fillId="0" borderId="0" xfId="2" applyNumberFormat="1" applyFont="1" applyFill="1" applyBorder="1" applyAlignment="1">
      <alignment horizontal="center" vertical="top" wrapText="1"/>
    </xf>
    <xf numFmtId="166" fontId="0" fillId="0" borderId="0" xfId="2" applyNumberFormat="1" applyFont="1" applyFill="1"/>
    <xf numFmtId="0" fontId="10" fillId="0" borderId="0" xfId="0" applyFont="1" applyAlignment="1">
      <alignment vertical="center"/>
    </xf>
    <xf numFmtId="43" fontId="2" fillId="0" borderId="6" xfId="1" applyFont="1" applyBorder="1" applyAlignment="1">
      <alignment horizontal="center" vertical="top" wrapText="1"/>
    </xf>
    <xf numFmtId="43" fontId="2" fillId="0" borderId="7" xfId="1" applyFont="1" applyBorder="1" applyAlignment="1">
      <alignment horizontal="center" vertical="top" wrapText="1"/>
    </xf>
    <xf numFmtId="43" fontId="2" fillId="0" borderId="8" xfId="1" applyFont="1" applyBorder="1" applyAlignment="1">
      <alignment horizontal="center" vertical="top" wrapText="1"/>
    </xf>
    <xf numFmtId="165" fontId="2" fillId="0" borderId="0" xfId="1" applyNumberFormat="1" applyFont="1" applyFill="1" applyAlignment="1">
      <alignment horizontal="center" vertical="top" wrapText="1"/>
    </xf>
    <xf numFmtId="1" fontId="2" fillId="0" borderId="0" xfId="1" applyNumberFormat="1" applyFont="1" applyFill="1" applyAlignment="1">
      <alignment horizontal="center" vertical="top" wrapText="1"/>
    </xf>
    <xf numFmtId="164" fontId="2" fillId="0" borderId="0" xfId="1" applyNumberFormat="1" applyFont="1" applyFill="1" applyAlignment="1">
      <alignment horizontal="center" vertical="top"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8.xml"/><Relationship Id="rId13" Type="http://schemas.openxmlformats.org/officeDocument/2006/relationships/chartsheet" Target="chartsheets/sheet13.xml"/><Relationship Id="rId18" Type="http://schemas.openxmlformats.org/officeDocument/2006/relationships/chartsheet" Target="chartsheets/sheet18.xml"/><Relationship Id="rId26" Type="http://schemas.openxmlformats.org/officeDocument/2006/relationships/styles" Target="styles.xml"/><Relationship Id="rId3" Type="http://schemas.openxmlformats.org/officeDocument/2006/relationships/chartsheet" Target="chartsheets/sheet3.xml"/><Relationship Id="rId21" Type="http://schemas.openxmlformats.org/officeDocument/2006/relationships/worksheet" Target="worksheets/sheet1.xml"/><Relationship Id="rId7" Type="http://schemas.openxmlformats.org/officeDocument/2006/relationships/chartsheet" Target="chartsheets/sheet7.xml"/><Relationship Id="rId12" Type="http://schemas.openxmlformats.org/officeDocument/2006/relationships/chartsheet" Target="chartsheets/sheet12.xml"/><Relationship Id="rId17" Type="http://schemas.openxmlformats.org/officeDocument/2006/relationships/chartsheet" Target="chartsheets/sheet17.xml"/><Relationship Id="rId25" Type="http://schemas.openxmlformats.org/officeDocument/2006/relationships/theme" Target="theme/theme1.xml"/><Relationship Id="rId2" Type="http://schemas.openxmlformats.org/officeDocument/2006/relationships/chartsheet" Target="chartsheets/sheet2.xml"/><Relationship Id="rId16" Type="http://schemas.openxmlformats.org/officeDocument/2006/relationships/chartsheet" Target="chartsheets/sheet16.xml"/><Relationship Id="rId20" Type="http://schemas.openxmlformats.org/officeDocument/2006/relationships/chartsheet" Target="chartsheets/sheet20.xml"/><Relationship Id="rId1" Type="http://schemas.openxmlformats.org/officeDocument/2006/relationships/chartsheet" Target="chartsheets/sheet1.xml"/><Relationship Id="rId6" Type="http://schemas.openxmlformats.org/officeDocument/2006/relationships/chartsheet" Target="chartsheets/sheet6.xml"/><Relationship Id="rId11" Type="http://schemas.openxmlformats.org/officeDocument/2006/relationships/chartsheet" Target="chartsheets/sheet11.xml"/><Relationship Id="rId24" Type="http://schemas.openxmlformats.org/officeDocument/2006/relationships/worksheet" Target="worksheets/sheet3.xml"/><Relationship Id="rId5" Type="http://schemas.openxmlformats.org/officeDocument/2006/relationships/chartsheet" Target="chartsheets/sheet5.xml"/><Relationship Id="rId15" Type="http://schemas.openxmlformats.org/officeDocument/2006/relationships/chartsheet" Target="chartsheets/sheet15.xml"/><Relationship Id="rId23" Type="http://schemas.openxmlformats.org/officeDocument/2006/relationships/worksheet" Target="worksheets/sheet2.xml"/><Relationship Id="rId28" Type="http://schemas.openxmlformats.org/officeDocument/2006/relationships/calcChain" Target="calcChain.xml"/><Relationship Id="rId10" Type="http://schemas.openxmlformats.org/officeDocument/2006/relationships/chartsheet" Target="chartsheets/sheet10.xml"/><Relationship Id="rId19" Type="http://schemas.openxmlformats.org/officeDocument/2006/relationships/chartsheet" Target="chartsheets/sheet19.xml"/><Relationship Id="rId4" Type="http://schemas.openxmlformats.org/officeDocument/2006/relationships/chartsheet" Target="chartsheets/sheet4.xml"/><Relationship Id="rId9" Type="http://schemas.openxmlformats.org/officeDocument/2006/relationships/chartsheet" Target="chartsheets/sheet9.xml"/><Relationship Id="rId14" Type="http://schemas.openxmlformats.org/officeDocument/2006/relationships/chartsheet" Target="chartsheets/sheet14.xml"/><Relationship Id="rId22" Type="http://schemas.openxmlformats.org/officeDocument/2006/relationships/chartsheet" Target="chartsheets/sheet21.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r>
              <a:rPr lang="en-US" sz="2000" b="1"/>
              <a:t>Energía,</a:t>
            </a:r>
            <a:r>
              <a:rPr lang="en-US" sz="2000" b="1" baseline="0"/>
              <a:t> acero, materiales, servicios publicos</a:t>
            </a:r>
            <a:endParaRPr lang="en-US" sz="2000" b="1"/>
          </a:p>
        </c:rich>
      </c:tx>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535620992981203"/>
          <c:y val="0.13129130099127953"/>
          <c:w val="0.84760528450680783"/>
          <c:h val="0.67119926992992041"/>
        </c:manualLayout>
      </c:layout>
      <c:scatterChart>
        <c:scatterStyle val="lineMarker"/>
        <c:varyColors val="0"/>
        <c:ser>
          <c:idx val="0"/>
          <c:order val="0"/>
          <c:tx>
            <c:v>Energy</c:v>
          </c:tx>
          <c:spPr>
            <a:ln w="25400" cap="rnd">
              <a:noFill/>
              <a:round/>
            </a:ln>
            <a:effectLst/>
          </c:spPr>
          <c:marker>
            <c:symbol val="circle"/>
            <c:size val="5"/>
            <c:spPr>
              <a:solidFill>
                <a:schemeClr val="accent1"/>
              </a:solidFill>
              <a:ln w="9525">
                <a:solidFill>
                  <a:schemeClr val="accent1"/>
                </a:solidFill>
              </a:ln>
              <a:effectLst/>
            </c:spPr>
          </c:marker>
          <c:dLbls>
            <c:dLbl>
              <c:idx val="0"/>
              <c:layout>
                <c:manualLayout>
                  <c:x val="-0.20673982798041743"/>
                  <c:y val="-5.4613274342769212E-2"/>
                </c:manualLayout>
              </c:layout>
              <c:tx>
                <c:rich>
                  <a:bodyPr/>
                  <a:lstStyle/>
                  <a:p>
                    <a:fld id="{65B4DBC0-D293-4048-92BD-88D7A16872F2}"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85EC-48C8-9BD6-344842842597}"/>
                </c:ext>
              </c:extLst>
            </c:dLbl>
            <c:dLbl>
              <c:idx val="1"/>
              <c:layout>
                <c:manualLayout>
                  <c:x val="1.1950228301161395E-2"/>
                  <c:y val="1.9988024711539531E-3"/>
                </c:manualLayout>
              </c:layout>
              <c:tx>
                <c:rich>
                  <a:bodyPr rot="0" spcFirstLastPara="1" vertOverflow="overflow" horzOverflow="overflow"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fld id="{6D7AD763-FE28-4BA9-9A54-EFCA696F6300}" type="CELLRANGE">
                      <a:rPr lang="en-US"/>
                      <a:pPr>
                        <a:defRPr sz="1600" b="1"/>
                      </a:pPr>
                      <a:t>[CELLRANGE]</a:t>
                    </a:fld>
                    <a:endParaRPr lang="en-US"/>
                  </a:p>
                </c:rich>
              </c:tx>
              <c:spPr>
                <a:noFill/>
                <a:ln>
                  <a:noFill/>
                </a:ln>
                <a:effectLst/>
              </c:spPr>
              <c:txPr>
                <a:bodyPr rot="0" spcFirstLastPara="1" vertOverflow="overflow" horzOverflow="overflow"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85EC-48C8-9BD6-344842842597}"/>
                </c:ext>
              </c:extLst>
            </c:dLbl>
            <c:dLbl>
              <c:idx val="2"/>
              <c:layout>
                <c:manualLayout>
                  <c:x val="-3.2526746665399967E-2"/>
                  <c:y val="0.14566227200985046"/>
                </c:manualLayout>
              </c:layout>
              <c:tx>
                <c:rich>
                  <a:bodyPr/>
                  <a:lstStyle/>
                  <a:p>
                    <a:fld id="{90995C5F-9A24-4DEC-A1DF-5D8DB34C5078}"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85EC-48C8-9BD6-344842842597}"/>
                </c:ext>
              </c:extLst>
            </c:dLbl>
            <c:dLbl>
              <c:idx val="3"/>
              <c:layout>
                <c:manualLayout>
                  <c:x val="-0.2666977332382382"/>
                  <c:y val="-4.046216710657851E-2"/>
                </c:manualLayout>
              </c:layout>
              <c:tx>
                <c:rich>
                  <a:bodyPr/>
                  <a:lstStyle/>
                  <a:p>
                    <a:fld id="{ECFCD29A-2A49-4625-B99C-CA4580C1F6D4}"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85EC-48C8-9BD6-344842842597}"/>
                </c:ext>
              </c:extLst>
            </c:dLbl>
            <c:dLbl>
              <c:idx val="4"/>
              <c:layout>
                <c:manualLayout>
                  <c:x val="1.3268433658120478E-2"/>
                  <c:y val="0"/>
                </c:manualLayout>
              </c:layout>
              <c:tx>
                <c:rich>
                  <a:bodyPr/>
                  <a:lstStyle/>
                  <a:p>
                    <a:fld id="{0D2F862E-6AF9-434D-973A-42ABA213555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85EC-48C8-9BD6-344842842597}"/>
                </c:ext>
              </c:extLst>
            </c:dLbl>
            <c:dLbl>
              <c:idx val="5"/>
              <c:layout>
                <c:manualLayout>
                  <c:x val="1.035725748281948E-2"/>
                  <c:y val="1.8205115213555594E-2"/>
                </c:manualLayout>
              </c:layout>
              <c:tx>
                <c:rich>
                  <a:bodyPr/>
                  <a:lstStyle/>
                  <a:p>
                    <a:fld id="{EB2BB33B-9564-482C-88B5-9689082D2E9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85EC-48C8-9BD6-344842842597}"/>
                </c:ext>
              </c:extLst>
            </c:dLbl>
            <c:dLbl>
              <c:idx val="6"/>
              <c:layout>
                <c:manualLayout>
                  <c:x val="-9.8982396418468135E-2"/>
                  <c:y val="6.8770754803260156E-2"/>
                </c:manualLayout>
              </c:layout>
              <c:tx>
                <c:rich>
                  <a:bodyPr/>
                  <a:lstStyle/>
                  <a:p>
                    <a:fld id="{60E2BE47-5E23-42C0-9A1B-8D2E23242581}"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85EC-48C8-9BD6-344842842597}"/>
                </c:ext>
              </c:extLst>
            </c:dLbl>
            <c:dLbl>
              <c:idx val="7"/>
              <c:layout>
                <c:manualLayout>
                  <c:x val="-8.5046835303405795E-3"/>
                  <c:y val="-6.8774925534976772E-2"/>
                </c:manualLayout>
              </c:layout>
              <c:tx>
                <c:rich>
                  <a:bodyPr/>
                  <a:lstStyle/>
                  <a:p>
                    <a:fld id="{A7660EC2-9EBD-4199-87D7-0251F0612A63}"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85EC-48C8-9BD6-344842842597}"/>
                </c:ext>
              </c:extLst>
            </c:dLbl>
            <c:dLbl>
              <c:idx val="8"/>
              <c:layout>
                <c:manualLayout>
                  <c:x val="-0.19269041017236052"/>
                  <c:y val="0.12750734593765889"/>
                </c:manualLayout>
              </c:layout>
              <c:tx>
                <c:rich>
                  <a:bodyPr/>
                  <a:lstStyle/>
                  <a:p>
                    <a:fld id="{AFC2A8B8-F459-4088-AD3D-C1FF5EC08F66}"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85EC-48C8-9BD6-344842842597}"/>
                </c:ext>
              </c:extLst>
            </c:dLbl>
            <c:dLbl>
              <c:idx val="9"/>
              <c:layout>
                <c:manualLayout>
                  <c:x val="-0.15863240976160684"/>
                  <c:y val="-7.4914702359272112E-2"/>
                </c:manualLayout>
              </c:layout>
              <c:tx>
                <c:rich>
                  <a:bodyPr/>
                  <a:lstStyle/>
                  <a:p>
                    <a:fld id="{A5C094DA-8E7E-4309-9AF5-85B0FD0F4518}"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85EC-48C8-9BD6-344842842597}"/>
                </c:ext>
              </c:extLst>
            </c:dLbl>
            <c:dLbl>
              <c:idx val="10"/>
              <c:layout>
                <c:manualLayout>
                  <c:x val="-0.19635101851084569"/>
                  <c:y val="-0.13957823276226056"/>
                </c:manualLayout>
              </c:layout>
              <c:tx>
                <c:rich>
                  <a:bodyPr/>
                  <a:lstStyle/>
                  <a:p>
                    <a:fld id="{ABC35326-DC13-4B12-83AE-2ABE686BDB47}"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85EC-48C8-9BD6-344842842597}"/>
                </c:ext>
              </c:extLst>
            </c:dLbl>
            <c:dLbl>
              <c:idx val="11"/>
              <c:layout>
                <c:manualLayout>
                  <c:x val="5.6040769440015063E-2"/>
                  <c:y val="3.2364670839989035E-2"/>
                </c:manualLayout>
              </c:layout>
              <c:tx>
                <c:rich>
                  <a:bodyPr/>
                  <a:lstStyle/>
                  <a:p>
                    <a:fld id="{57A58FD3-A924-44EF-9C18-457ACC54D7EF}"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85EC-48C8-9BD6-344842842597}"/>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'EVA2'!$C$27:$C$38</c:f>
              <c:numCache>
                <c:formatCode>0%</c:formatCode>
                <c:ptCount val="12"/>
                <c:pt idx="0">
                  <c:v>-6.5054287781276726E-2</c:v>
                </c:pt>
                <c:pt idx="1">
                  <c:v>5.2115321639777223E-2</c:v>
                </c:pt>
                <c:pt idx="2">
                  <c:v>8.2879033855508932E-2</c:v>
                </c:pt>
                <c:pt idx="3">
                  <c:v>-2.7834800929942061E-2</c:v>
                </c:pt>
                <c:pt idx="4">
                  <c:v>2.7400112482369537E-2</c:v>
                </c:pt>
                <c:pt idx="5">
                  <c:v>9.446584078697709E-3</c:v>
                </c:pt>
                <c:pt idx="6">
                  <c:v>-9.8567114770782255E-2</c:v>
                </c:pt>
                <c:pt idx="7">
                  <c:v>3.1851456987457033E-2</c:v>
                </c:pt>
                <c:pt idx="8">
                  <c:v>-2.4454095752312818E-2</c:v>
                </c:pt>
                <c:pt idx="9">
                  <c:v>-2.1403064192309203E-2</c:v>
                </c:pt>
                <c:pt idx="10">
                  <c:v>-1.5504035380212715E-2</c:v>
                </c:pt>
                <c:pt idx="11">
                  <c:v>-1.6784298828649999E-2</c:v>
                </c:pt>
              </c:numCache>
            </c:numRef>
          </c:xVal>
          <c:yVal>
            <c:numRef>
              <c:f>'EVA2'!$D$27:$D$38</c:f>
              <c:numCache>
                <c:formatCode>0.0%</c:formatCode>
                <c:ptCount val="12"/>
                <c:pt idx="0">
                  <c:v>3.9241899007486092E-3</c:v>
                </c:pt>
                <c:pt idx="1">
                  <c:v>7.7890372220856832E-2</c:v>
                </c:pt>
                <c:pt idx="2">
                  <c:v>-1.2814910205474017E-2</c:v>
                </c:pt>
                <c:pt idx="3">
                  <c:v>3.755874543815492E-2</c:v>
                </c:pt>
                <c:pt idx="4">
                  <c:v>-2.2784634997092702E-2</c:v>
                </c:pt>
                <c:pt idx="5">
                  <c:v>-4.2761332466475246E-2</c:v>
                </c:pt>
                <c:pt idx="6">
                  <c:v>-2.9503190497806829E-2</c:v>
                </c:pt>
                <c:pt idx="7">
                  <c:v>2.364225850865902E-2</c:v>
                </c:pt>
                <c:pt idx="8">
                  <c:v>-9.1574143992286475E-3</c:v>
                </c:pt>
                <c:pt idx="9">
                  <c:v>-1.6309634039146982E-3</c:v>
                </c:pt>
                <c:pt idx="10">
                  <c:v>4.213824882635845E-2</c:v>
                </c:pt>
                <c:pt idx="11">
                  <c:v>1.8199936246769764E-2</c:v>
                </c:pt>
              </c:numCache>
            </c:numRef>
          </c:yVal>
          <c:smooth val="0"/>
          <c:extLst>
            <c:ext xmlns:c15="http://schemas.microsoft.com/office/drawing/2012/chart" uri="{02D57815-91ED-43cb-92C2-25804820EDAC}">
              <c15:datalabelsRange>
                <c15:f>'EVA2'!$B$27:$B$38</c15:f>
                <c15:dlblRangeCache>
                  <c:ptCount val="12"/>
                  <c:pt idx="0">
                    <c:v>Chevron - Energia</c:v>
                  </c:pt>
                  <c:pt idx="1">
                    <c:v>ConocoPhillips - Energia</c:v>
                  </c:pt>
                  <c:pt idx="2">
                    <c:v>Exxon Mobil - Energia</c:v>
                  </c:pt>
                  <c:pt idx="3">
                    <c:v>Baker Hughes - Energia</c:v>
                  </c:pt>
                  <c:pt idx="4">
                    <c:v>Halliburton - Energia</c:v>
                  </c:pt>
                  <c:pt idx="5">
                    <c:v>Schlumberger - Energia</c:v>
                  </c:pt>
                  <c:pt idx="6">
                    <c:v>Alcoa - Materiales basicos</c:v>
                  </c:pt>
                  <c:pt idx="7">
                    <c:v>U.S. Steel - Acero</c:v>
                  </c:pt>
                  <c:pt idx="8">
                    <c:v>Dominion Energy - Servicios publicos</c:v>
                  </c:pt>
                  <c:pt idx="9">
                    <c:v>Duke Energy - Servicios publicos</c:v>
                  </c:pt>
                  <c:pt idx="10">
                    <c:v>Nextera Energy - Servicios publicos</c:v>
                  </c:pt>
                  <c:pt idx="11">
                    <c:v>Southern company - Servicios publicos</c:v>
                  </c:pt>
                </c15:dlblRangeCache>
              </c15:datalabelsRange>
            </c:ext>
            <c:ext xmlns:c16="http://schemas.microsoft.com/office/drawing/2014/chart" uri="{C3380CC4-5D6E-409C-BE32-E72D297353CC}">
              <c16:uniqueId val="{0000000C-85EC-48C8-9BD6-344842842597}"/>
            </c:ext>
          </c:extLst>
        </c:ser>
        <c:dLbls>
          <c:dLblPos val="ctr"/>
          <c:showLegendKey val="0"/>
          <c:showVal val="1"/>
          <c:showCatName val="0"/>
          <c:showSerName val="0"/>
          <c:showPercent val="0"/>
          <c:showBubbleSize val="0"/>
        </c:dLbls>
        <c:axId val="228572176"/>
        <c:axId val="228575536"/>
      </c:scatterChart>
      <c:valAx>
        <c:axId val="22857217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2000" b="1"/>
                  <a:t>EVA</a:t>
                </a:r>
              </a:p>
            </c:rich>
          </c:tx>
          <c:layout>
            <c:manualLayout>
              <c:xMode val="edge"/>
              <c:yMode val="edge"/>
              <c:x val="0.51265222712263603"/>
              <c:y val="0.8295052420759234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ln>
                  <a:solidFill>
                    <a:schemeClr val="tx1"/>
                  </a:solidFill>
                </a:ln>
                <a:solidFill>
                  <a:schemeClr val="tx1">
                    <a:lumMod val="65000"/>
                    <a:lumOff val="35000"/>
                  </a:schemeClr>
                </a:solidFill>
                <a:latin typeface="+mn-lt"/>
                <a:ea typeface="+mn-ea"/>
                <a:cs typeface="+mn-cs"/>
              </a:defRPr>
            </a:pPr>
            <a:endParaRPr lang="en-US"/>
          </a:p>
        </c:txPr>
        <c:crossAx val="228575536"/>
        <c:crosses val="autoZero"/>
        <c:crossBetween val="midCat"/>
      </c:valAx>
      <c:valAx>
        <c:axId val="2285755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r>
                  <a:rPr lang="en-US" sz="2000" b="1"/>
                  <a:t>Crecimiento de ventas</a:t>
                </a:r>
              </a:p>
            </c:rich>
          </c:tx>
          <c:layout>
            <c:manualLayout>
              <c:xMode val="edge"/>
              <c:yMode val="edge"/>
              <c:x val="4.84161913778373E-2"/>
              <c:y val="0.2070591773645456"/>
            </c:manualLayout>
          </c:layout>
          <c:overlay val="0"/>
          <c:spPr>
            <a:noFill/>
            <a:ln>
              <a:noFill/>
            </a:ln>
            <a:effectLst/>
          </c:spPr>
          <c:txPr>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ln>
                  <a:solidFill>
                    <a:schemeClr val="tx1"/>
                  </a:solidFill>
                </a:ln>
                <a:solidFill>
                  <a:schemeClr val="tx1">
                    <a:lumMod val="65000"/>
                    <a:lumOff val="35000"/>
                  </a:schemeClr>
                </a:solidFill>
                <a:latin typeface="+mn-lt"/>
                <a:ea typeface="+mn-ea"/>
                <a:cs typeface="+mn-cs"/>
              </a:defRPr>
            </a:pPr>
            <a:endParaRPr lang="en-US"/>
          </a:p>
        </c:txPr>
        <c:crossAx val="22857217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1"/>
              <a:t>Mass consumption</a:t>
            </a:r>
          </a:p>
          <a:p>
            <a:pPr>
              <a:defRPr/>
            </a:pPr>
            <a:endParaRPr lang="en-US" sz="20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656202147310597"/>
          <c:y val="0.10544500436662865"/>
          <c:w val="0.84026697576162401"/>
          <c:h val="0.77653233894801688"/>
        </c:manualLayout>
      </c:layout>
      <c:scatterChart>
        <c:scatterStyle val="lineMarker"/>
        <c:varyColors val="0"/>
        <c:ser>
          <c:idx val="0"/>
          <c:order val="0"/>
          <c:tx>
            <c:v>Energy</c:v>
          </c:tx>
          <c:spPr>
            <a:ln w="25400" cap="rnd">
              <a:noFill/>
              <a:round/>
            </a:ln>
            <a:effectLst/>
          </c:spPr>
          <c:marker>
            <c:symbol val="circle"/>
            <c:size val="5"/>
            <c:spPr>
              <a:solidFill>
                <a:schemeClr val="accent1"/>
              </a:solidFill>
              <a:ln w="9525">
                <a:solidFill>
                  <a:schemeClr val="accent1"/>
                </a:solidFill>
              </a:ln>
              <a:effectLst/>
            </c:spPr>
          </c:marker>
          <c:dLbls>
            <c:dLbl>
              <c:idx val="0"/>
              <c:layout>
                <c:manualLayout>
                  <c:x val="-0.12424038997336703"/>
                  <c:y val="3.7486599132024991E-2"/>
                </c:manualLayout>
              </c:layout>
              <c:tx>
                <c:rich>
                  <a:bodyPr/>
                  <a:lstStyle/>
                  <a:p>
                    <a:fld id="{D26B5D7C-1CA4-4337-8B2A-C7B8C4BCDA8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3D38-4E98-A9F1-4FFE10D44FB2}"/>
                </c:ext>
              </c:extLst>
            </c:dLbl>
            <c:dLbl>
              <c:idx val="1"/>
              <c:layout>
                <c:manualLayout>
                  <c:x val="-0.15642406947988233"/>
                  <c:y val="9.97129682182053E-2"/>
                </c:manualLayout>
              </c:layout>
              <c:tx>
                <c:rich>
                  <a:bodyPr/>
                  <a:lstStyle/>
                  <a:p>
                    <a:fld id="{4A8502E6-C111-4B96-9D5B-37766DE68523}"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3D38-4E98-A9F1-4FFE10D44FB2}"/>
                </c:ext>
              </c:extLst>
            </c:dLbl>
            <c:dLbl>
              <c:idx val="2"/>
              <c:layout>
                <c:manualLayout>
                  <c:x val="1.2211377055926466E-2"/>
                  <c:y val="-5.4555785512221252E-3"/>
                </c:manualLayout>
              </c:layout>
              <c:tx>
                <c:rich>
                  <a:bodyPr/>
                  <a:lstStyle/>
                  <a:p>
                    <a:fld id="{2E15D1E7-690B-41E1-B7CA-C44C13E1D6D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3D38-4E98-A9F1-4FFE10D44FB2}"/>
                </c:ext>
              </c:extLst>
            </c:dLbl>
            <c:dLbl>
              <c:idx val="3"/>
              <c:layout>
                <c:manualLayout>
                  <c:x val="3.0156359294070321E-2"/>
                  <c:y val="-0.12835610923514884"/>
                </c:manualLayout>
              </c:layout>
              <c:tx>
                <c:rich>
                  <a:bodyPr/>
                  <a:lstStyle/>
                  <a:p>
                    <a:fld id="{2136F1BF-66F8-4A16-8D8E-7DE65F5C37A6}"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3D38-4E98-A9F1-4FFE10D44FB2}"/>
                </c:ext>
              </c:extLst>
            </c:dLbl>
            <c:dLbl>
              <c:idx val="4"/>
              <c:layout>
                <c:manualLayout>
                  <c:x val="1.8553593972954103E-2"/>
                  <c:y val="-5.3524643264594766E-2"/>
                </c:manualLayout>
              </c:layout>
              <c:tx>
                <c:rich>
                  <a:bodyPr/>
                  <a:lstStyle/>
                  <a:p>
                    <a:fld id="{F812C79E-9D2F-4503-AEFB-1B16891822F8}"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3D38-4E98-A9F1-4FFE10D44FB2}"/>
                </c:ext>
              </c:extLst>
            </c:dLbl>
            <c:dLbl>
              <c:idx val="5"/>
              <c:layout>
                <c:manualLayout>
                  <c:x val="-1.6647280229505856E-2"/>
                  <c:y val="2.7374238865733973E-2"/>
                </c:manualLayout>
              </c:layout>
              <c:tx>
                <c:rich>
                  <a:bodyPr/>
                  <a:lstStyle/>
                  <a:p>
                    <a:fld id="{499D18AC-2FCF-476B-9FBD-D3293C0AABA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3D38-4E98-A9F1-4FFE10D44FB2}"/>
                </c:ext>
              </c:extLst>
            </c:dLbl>
            <c:dLbl>
              <c:idx val="6"/>
              <c:layout>
                <c:manualLayout>
                  <c:x val="-1.3780419906303121E-2"/>
                  <c:y val="-9.6466820947841911E-2"/>
                </c:manualLayout>
              </c:layout>
              <c:tx>
                <c:rich>
                  <a:bodyPr/>
                  <a:lstStyle/>
                  <a:p>
                    <a:fld id="{5412EDE5-DF10-462B-9920-3FEB5B6EE518}"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3D38-4E98-A9F1-4FFE10D44FB2}"/>
                </c:ext>
              </c:extLst>
            </c:dLbl>
            <c:dLbl>
              <c:idx val="7"/>
              <c:layout>
                <c:manualLayout>
                  <c:x val="2.0767850705728716E-2"/>
                  <c:y val="-3.4331064979638325E-3"/>
                </c:manualLayout>
              </c:layout>
              <c:tx>
                <c:rich>
                  <a:bodyPr/>
                  <a:lstStyle/>
                  <a:p>
                    <a:fld id="{4816A269-135D-4F13-9FB9-4A112FC077A1}"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3D38-4E98-A9F1-4FFE10D44FB2}"/>
                </c:ext>
              </c:extLst>
            </c:dLbl>
            <c:dLbl>
              <c:idx val="8"/>
              <c:layout>
                <c:manualLayout>
                  <c:x val="-0.11303713074264025"/>
                  <c:y val="0.1345652576884194"/>
                </c:manualLayout>
              </c:layout>
              <c:tx>
                <c:rich>
                  <a:bodyPr/>
                  <a:lstStyle/>
                  <a:p>
                    <a:fld id="{086FDB29-CEAD-4F37-9B9C-E0C650DD0A84}"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3D38-4E98-A9F1-4FFE10D44FB2}"/>
                </c:ext>
              </c:extLst>
            </c:dLbl>
            <c:dLbl>
              <c:idx val="9"/>
              <c:layout>
                <c:manualLayout>
                  <c:x val="-8.7393458307151936E-2"/>
                  <c:y val="0.10780285643123819"/>
                </c:manualLayout>
              </c:layout>
              <c:tx>
                <c:rich>
                  <a:bodyPr/>
                  <a:lstStyle/>
                  <a:p>
                    <a:fld id="{A85F1471-5E2E-4FE5-B67E-F23AD403498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3D38-4E98-A9F1-4FFE10D44FB2}"/>
                </c:ext>
              </c:extLst>
            </c:dLbl>
            <c:dLbl>
              <c:idx val="10"/>
              <c:layout>
                <c:manualLayout>
                  <c:x val="6.1548300863649034E-2"/>
                  <c:y val="0.16038712981595185"/>
                </c:manualLayout>
              </c:layout>
              <c:tx>
                <c:rich>
                  <a:bodyPr/>
                  <a:lstStyle/>
                  <a:p>
                    <a:fld id="{81211F83-9D45-4F01-80B3-9555D001BA6A}"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3D38-4E98-A9F1-4FFE10D44FB2}"/>
                </c:ext>
              </c:extLst>
            </c:dLbl>
            <c:dLbl>
              <c:idx val="11"/>
              <c:layout>
                <c:manualLayout>
                  <c:x val="-3.5926682088063613E-3"/>
                  <c:y val="-0.16927581486513774"/>
                </c:manualLayout>
              </c:layout>
              <c:tx>
                <c:rich>
                  <a:bodyPr/>
                  <a:lstStyle/>
                  <a:p>
                    <a:fld id="{E2D3AF0D-3E18-4BEB-A95A-B767215FE2F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3D38-4E98-A9F1-4FFE10D44FB2}"/>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EVA!$C$54:$C$65</c:f>
              <c:numCache>
                <c:formatCode>0%</c:formatCode>
                <c:ptCount val="12"/>
                <c:pt idx="0">
                  <c:v>6.5914053307912154E-2</c:v>
                </c:pt>
                <c:pt idx="1">
                  <c:v>9.9848448388308669E-2</c:v>
                </c:pt>
                <c:pt idx="2">
                  <c:v>2.746962995225731E-2</c:v>
                </c:pt>
                <c:pt idx="3">
                  <c:v>0.19011023155601281</c:v>
                </c:pt>
                <c:pt idx="4">
                  <c:v>-1.8875729600731472E-2</c:v>
                </c:pt>
                <c:pt idx="5">
                  <c:v>0.24061667621063115</c:v>
                </c:pt>
                <c:pt idx="6">
                  <c:v>0.20234928988061257</c:v>
                </c:pt>
                <c:pt idx="7">
                  <c:v>6.5758144278365571E-2</c:v>
                </c:pt>
                <c:pt idx="8">
                  <c:v>-3.8873184826665186E-3</c:v>
                </c:pt>
                <c:pt idx="9">
                  <c:v>0.15803217691952404</c:v>
                </c:pt>
                <c:pt idx="10">
                  <c:v>0.18744825606462887</c:v>
                </c:pt>
                <c:pt idx="11">
                  <c:v>0.11114358671308622</c:v>
                </c:pt>
              </c:numCache>
            </c:numRef>
          </c:xVal>
          <c:yVal>
            <c:numRef>
              <c:f>EVA!$D$54:$D$65</c:f>
              <c:numCache>
                <c:formatCode>0%</c:formatCode>
                <c:ptCount val="12"/>
                <c:pt idx="0">
                  <c:v>-1.571919311887171E-2</c:v>
                </c:pt>
                <c:pt idx="1">
                  <c:v>-2.5467488087644506E-2</c:v>
                </c:pt>
                <c:pt idx="2">
                  <c:v>5.7399568016122116E-3</c:v>
                </c:pt>
                <c:pt idx="3">
                  <c:v>-1.1079564302635337E-2</c:v>
                </c:pt>
                <c:pt idx="4">
                  <c:v>1.5390594571697424E-2</c:v>
                </c:pt>
                <c:pt idx="5">
                  <c:v>-1.3371618481410098E-2</c:v>
                </c:pt>
                <c:pt idx="6">
                  <c:v>3.6986953872010876E-2</c:v>
                </c:pt>
                <c:pt idx="7">
                  <c:v>5.8644697624934107E-2</c:v>
                </c:pt>
                <c:pt idx="8">
                  <c:v>-1.9814978852714472E-2</c:v>
                </c:pt>
                <c:pt idx="9">
                  <c:v>-2.2031848078810236E-2</c:v>
                </c:pt>
                <c:pt idx="10">
                  <c:v>-1.4989005072005734E-2</c:v>
                </c:pt>
                <c:pt idx="11">
                  <c:v>-1.373236209691554E-2</c:v>
                </c:pt>
              </c:numCache>
            </c:numRef>
          </c:yVal>
          <c:smooth val="0"/>
          <c:extLst>
            <c:ext xmlns:c15="http://schemas.microsoft.com/office/drawing/2012/chart" uri="{02D57815-91ED-43cb-92C2-25804820EDAC}">
              <c15:datalabelsRange>
                <c15:f>EVA!$A$54:$A$65</c15:f>
                <c15:dlblRangeCache>
                  <c:ptCount val="12"/>
                  <c:pt idx="0">
                    <c:v>General Mills - Packaged Foods</c:v>
                  </c:pt>
                  <c:pt idx="1">
                    <c:v>Coca-Cola - Beverages - Non-Alcoholic</c:v>
                  </c:pt>
                  <c:pt idx="2">
                    <c:v>Pepsico - Beverages - Non-Alcoholic</c:v>
                  </c:pt>
                  <c:pt idx="3">
                    <c:v>Altria Group  - Tobacco</c:v>
                  </c:pt>
                  <c:pt idx="4">
                    <c:v>British american tobacco - Tobacco</c:v>
                  </c:pt>
                  <c:pt idx="5">
                    <c:v>Philip Morris  - Tobacco</c:v>
                  </c:pt>
                  <c:pt idx="6">
                    <c:v>Nike - Apparel - Footwear &amp; Accessories</c:v>
                  </c:pt>
                  <c:pt idx="7">
                    <c:v>Sherwin-Williams - Chemicals - Specialty</c:v>
                  </c:pt>
                  <c:pt idx="8">
                    <c:v>3M - Conglomerates</c:v>
                  </c:pt>
                  <c:pt idx="9">
                    <c:v>Kimberly-Clark - Household &amp; Personal Products</c:v>
                  </c:pt>
                  <c:pt idx="10">
                    <c:v>Colgate-Palmolive - Household &amp; Personal Products</c:v>
                  </c:pt>
                  <c:pt idx="11">
                    <c:v>Procter &amp; Gamble - Household &amp; Personal Products</c:v>
                  </c:pt>
                </c15:dlblRangeCache>
              </c15:datalabelsRange>
            </c:ext>
            <c:ext xmlns:c16="http://schemas.microsoft.com/office/drawing/2014/chart" uri="{C3380CC4-5D6E-409C-BE32-E72D297353CC}">
              <c16:uniqueId val="{00000010-3D38-4E98-A9F1-4FFE10D44FB2}"/>
            </c:ext>
          </c:extLst>
        </c:ser>
        <c:dLbls>
          <c:dLblPos val="ctr"/>
          <c:showLegendKey val="0"/>
          <c:showVal val="1"/>
          <c:showCatName val="0"/>
          <c:showSerName val="0"/>
          <c:showPercent val="0"/>
          <c:showBubbleSize val="0"/>
        </c:dLbls>
        <c:axId val="228572176"/>
        <c:axId val="228575536"/>
      </c:scatterChart>
      <c:valAx>
        <c:axId val="22857217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2000" b="1"/>
                  <a:t>EVA</a:t>
                </a:r>
              </a:p>
            </c:rich>
          </c:tx>
          <c:layout>
            <c:manualLayout>
              <c:xMode val="edge"/>
              <c:yMode val="edge"/>
              <c:x val="0.51779175844367764"/>
              <c:y val="0.9183394787686558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ln>
                  <a:solidFill>
                    <a:schemeClr val="tx1"/>
                  </a:solidFill>
                </a:ln>
                <a:solidFill>
                  <a:schemeClr val="tx1">
                    <a:lumMod val="65000"/>
                    <a:lumOff val="35000"/>
                  </a:schemeClr>
                </a:solidFill>
                <a:latin typeface="+mn-lt"/>
                <a:ea typeface="+mn-ea"/>
                <a:cs typeface="+mn-cs"/>
              </a:defRPr>
            </a:pPr>
            <a:endParaRPr lang="en-US"/>
          </a:p>
        </c:txPr>
        <c:crossAx val="228575536"/>
        <c:crosses val="autoZero"/>
        <c:crossBetween val="midCat"/>
      </c:valAx>
      <c:valAx>
        <c:axId val="228575536"/>
        <c:scaling>
          <c:orientation val="minMax"/>
          <c:min val="-5.000000000000001E-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r>
                  <a:rPr lang="en-US" sz="2000" b="1"/>
                  <a:t>Sales Growth</a:t>
                </a:r>
              </a:p>
            </c:rich>
          </c:tx>
          <c:layout>
            <c:manualLayout>
              <c:xMode val="edge"/>
              <c:yMode val="edge"/>
              <c:x val="2.4950249733625172E-2"/>
              <c:y val="0.39945992505835726"/>
            </c:manualLayout>
          </c:layout>
          <c:overlay val="0"/>
          <c:spPr>
            <a:noFill/>
            <a:ln>
              <a:noFill/>
            </a:ln>
            <a:effectLst/>
          </c:spPr>
          <c:txPr>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ln>
                  <a:solidFill>
                    <a:schemeClr val="tx1"/>
                  </a:solidFill>
                </a:ln>
                <a:solidFill>
                  <a:schemeClr val="tx1">
                    <a:lumMod val="65000"/>
                    <a:lumOff val="35000"/>
                  </a:schemeClr>
                </a:solidFill>
                <a:latin typeface="+mn-lt"/>
                <a:ea typeface="+mn-ea"/>
                <a:cs typeface="+mn-cs"/>
              </a:defRPr>
            </a:pPr>
            <a:endParaRPr lang="en-US"/>
          </a:p>
        </c:txPr>
        <c:crossAx val="22857217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r">
              <a:defRPr sz="1400" b="0" i="0" u="none" strike="noStrike" kern="1200" spc="0" baseline="0">
                <a:solidFill>
                  <a:schemeClr val="tx1">
                    <a:lumMod val="65000"/>
                    <a:lumOff val="35000"/>
                  </a:schemeClr>
                </a:solidFill>
                <a:latin typeface="+mn-lt"/>
                <a:ea typeface="+mn-ea"/>
                <a:cs typeface="+mn-cs"/>
              </a:defRPr>
            </a:pPr>
            <a:r>
              <a:rPr lang="en-US" sz="2000" b="1"/>
              <a:t>Minorista</a:t>
            </a:r>
          </a:p>
        </c:rich>
      </c:tx>
      <c:overlay val="0"/>
      <c:spPr>
        <a:noFill/>
        <a:ln>
          <a:noFill/>
        </a:ln>
        <a:effectLst/>
      </c:spPr>
      <c:txPr>
        <a:bodyPr rot="0" spcFirstLastPara="1" vertOverflow="ellipsis" vert="horz" wrap="square" anchor="ctr" anchorCtr="1"/>
        <a:lstStyle/>
        <a:p>
          <a:pPr algn="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536038607593478"/>
          <c:y val="9.7355086944015234E-2"/>
          <c:w val="0.84026697576162401"/>
          <c:h val="0.77653233894801688"/>
        </c:manualLayout>
      </c:layout>
      <c:scatterChart>
        <c:scatterStyle val="lineMarker"/>
        <c:varyColors val="0"/>
        <c:ser>
          <c:idx val="0"/>
          <c:order val="0"/>
          <c:tx>
            <c:v>Energy</c:v>
          </c:tx>
          <c:spPr>
            <a:ln w="25400" cap="rnd">
              <a:noFill/>
              <a:round/>
            </a:ln>
            <a:effectLst/>
          </c:spPr>
          <c:marker>
            <c:symbol val="circle"/>
            <c:size val="5"/>
            <c:spPr>
              <a:solidFill>
                <a:schemeClr val="accent1"/>
              </a:solidFill>
              <a:ln w="9525">
                <a:solidFill>
                  <a:schemeClr val="accent1"/>
                </a:solidFill>
              </a:ln>
              <a:effectLst/>
            </c:spPr>
          </c:marker>
          <c:dLbls>
            <c:dLbl>
              <c:idx val="0"/>
              <c:layout>
                <c:manualLayout>
                  <c:x val="-0.11739959869266822"/>
                  <c:y val="4.7457386354588078E-2"/>
                </c:manualLayout>
              </c:layout>
              <c:tx>
                <c:rich>
                  <a:bodyPr/>
                  <a:lstStyle/>
                  <a:p>
                    <a:fld id="{98B545BA-4335-496A-B3CD-3702627381CF}"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E332-4FAE-8B4F-839307D87A7E}"/>
                </c:ext>
              </c:extLst>
            </c:dLbl>
            <c:dLbl>
              <c:idx val="1"/>
              <c:layout>
                <c:manualLayout>
                  <c:x val="-4.4079839329273153E-2"/>
                  <c:y val="-0.10780285643123819"/>
                </c:manualLayout>
              </c:layout>
              <c:tx>
                <c:rich>
                  <a:bodyPr/>
                  <a:lstStyle/>
                  <a:p>
                    <a:fld id="{A15CAD31-0011-4054-84CA-83236D217882}"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E332-4FAE-8B4F-839307D87A7E}"/>
                </c:ext>
              </c:extLst>
            </c:dLbl>
            <c:dLbl>
              <c:idx val="2"/>
              <c:layout>
                <c:manualLayout>
                  <c:x val="-2.7469276711542978E-2"/>
                  <c:y val="-0.20892645909414909"/>
                </c:manualLayout>
              </c:layout>
              <c:tx>
                <c:rich>
                  <a:bodyPr/>
                  <a:lstStyle/>
                  <a:p>
                    <a:fld id="{0DDF4A63-DF72-4D81-A3E7-FB21687E7725}"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E332-4FAE-8B4F-839307D87A7E}"/>
                </c:ext>
              </c:extLst>
            </c:dLbl>
            <c:dLbl>
              <c:idx val="3"/>
              <c:layout>
                <c:manualLayout>
                  <c:x val="7.2512664689457912E-3"/>
                  <c:y val="-0.15478981897123384"/>
                </c:manualLayout>
              </c:layout>
              <c:tx>
                <c:rich>
                  <a:bodyPr/>
                  <a:lstStyle/>
                  <a:p>
                    <a:fld id="{AF29FD28-1C9F-488C-A89D-2F387C9C7147}"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E332-4FAE-8B4F-839307D87A7E}"/>
                </c:ext>
              </c:extLst>
            </c:dLbl>
            <c:dLbl>
              <c:idx val="4"/>
              <c:layout>
                <c:manualLayout>
                  <c:x val="-0.180538880602409"/>
                  <c:y val="-0.18108195566359067"/>
                </c:manualLayout>
              </c:layout>
              <c:tx>
                <c:rich>
                  <a:bodyPr/>
                  <a:lstStyle/>
                  <a:p>
                    <a:fld id="{E3A3EB7A-EE5D-47D0-85F8-1510ADA690D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E332-4FAE-8B4F-839307D87A7E}"/>
                </c:ext>
              </c:extLst>
            </c:dLbl>
            <c:dLbl>
              <c:idx val="5"/>
              <c:layout>
                <c:manualLayout>
                  <c:x val="-0.12251362304221812"/>
                  <c:y val="-0.11029543379955288"/>
                </c:manualLayout>
              </c:layout>
              <c:tx>
                <c:rich>
                  <a:bodyPr/>
                  <a:lstStyle/>
                  <a:p>
                    <a:fld id="{2B6317CF-D6DD-4E81-B9D0-9B4C3A4DF03F}"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E332-4FAE-8B4F-839307D87A7E}"/>
                </c:ext>
              </c:extLst>
            </c:dLbl>
            <c:dLbl>
              <c:idx val="6"/>
              <c:layout>
                <c:manualLayout>
                  <c:x val="-3.6494881357082933E-2"/>
                  <c:y val="9.3974243579527106E-2"/>
                </c:manualLayout>
              </c:layout>
              <c:tx>
                <c:rich>
                  <a:bodyPr/>
                  <a:lstStyle/>
                  <a:p>
                    <a:fld id="{1DAB453C-EF3D-498C-953C-B1FE9EA4939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E332-4FAE-8B4F-839307D87A7E}"/>
                </c:ext>
              </c:extLst>
            </c:dLbl>
            <c:dLbl>
              <c:idx val="7"/>
              <c:tx>
                <c:rich>
                  <a:bodyPr/>
                  <a:lstStyle/>
                  <a:p>
                    <a:fld id="{85D01EBD-A8CB-454D-8BF3-6B198906D9DC}"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E332-4FAE-8B4F-839307D87A7E}"/>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EVA!$C$68:$C$75</c:f>
              <c:numCache>
                <c:formatCode>0%</c:formatCode>
                <c:ptCount val="8"/>
                <c:pt idx="0">
                  <c:v>0.15206886524567775</c:v>
                </c:pt>
                <c:pt idx="1">
                  <c:v>0.19237360178970916</c:v>
                </c:pt>
                <c:pt idx="2">
                  <c:v>0.24750656576689034</c:v>
                </c:pt>
                <c:pt idx="3">
                  <c:v>0.13043395289596182</c:v>
                </c:pt>
                <c:pt idx="4">
                  <c:v>0.13257786743963351</c:v>
                </c:pt>
                <c:pt idx="5">
                  <c:v>7.0509324223504921E-2</c:v>
                </c:pt>
                <c:pt idx="6">
                  <c:v>1.1254212178651142E-2</c:v>
                </c:pt>
                <c:pt idx="7">
                  <c:v>3.8890182087494896E-2</c:v>
                </c:pt>
              </c:numCache>
            </c:numRef>
          </c:xVal>
          <c:yVal>
            <c:numRef>
              <c:f>EVA!$D$68:$D$75</c:f>
              <c:numCache>
                <c:formatCode>0%</c:formatCode>
                <c:ptCount val="8"/>
                <c:pt idx="0">
                  <c:v>-1.7386857092882645E-2</c:v>
                </c:pt>
                <c:pt idx="1">
                  <c:v>2.5486244764579259E-2</c:v>
                </c:pt>
                <c:pt idx="2">
                  <c:v>4.211137218309139E-2</c:v>
                </c:pt>
                <c:pt idx="3">
                  <c:v>5.347571643067868E-2</c:v>
                </c:pt>
                <c:pt idx="4">
                  <c:v>5.7287421230962275E-2</c:v>
                </c:pt>
                <c:pt idx="5">
                  <c:v>1.6471724953086929E-2</c:v>
                </c:pt>
                <c:pt idx="6">
                  <c:v>4.1550705336138912E-3</c:v>
                </c:pt>
                <c:pt idx="7">
                  <c:v>0.19829442079433374</c:v>
                </c:pt>
              </c:numCache>
            </c:numRef>
          </c:yVal>
          <c:smooth val="0"/>
          <c:extLst>
            <c:ext xmlns:c15="http://schemas.microsoft.com/office/drawing/2012/chart" uri="{02D57815-91ED-43cb-92C2-25804820EDAC}">
              <c15:datalabelsRange>
                <c15:f>EVA!$B$68:$B$75</c15:f>
                <c15:dlblRangeCache>
                  <c:ptCount val="8"/>
                  <c:pt idx="0">
                    <c:v>Best Buy - Minorista especializado</c:v>
                  </c:pt>
                  <c:pt idx="1">
                    <c:v>Lowe's Companies - Mejora del hogar</c:v>
                  </c:pt>
                  <c:pt idx="2">
                    <c:v>Home Depot - Mejora del hogar</c:v>
                  </c:pt>
                  <c:pt idx="3">
                    <c:v>TJX Companies - Ropa - Minorista</c:v>
                  </c:pt>
                  <c:pt idx="4">
                    <c:v>Costco - Tiendas de descuento</c:v>
                  </c:pt>
                  <c:pt idx="5">
                    <c:v>Target - Tiendas de descuento</c:v>
                  </c:pt>
                  <c:pt idx="6">
                    <c:v>Walmart - Tiendas de descuento</c:v>
                  </c:pt>
                  <c:pt idx="7">
                    <c:v>Amazon - Minorista especializado</c:v>
                  </c:pt>
                </c15:dlblRangeCache>
              </c15:datalabelsRange>
            </c:ext>
            <c:ext xmlns:c16="http://schemas.microsoft.com/office/drawing/2014/chart" uri="{C3380CC4-5D6E-409C-BE32-E72D297353CC}">
              <c16:uniqueId val="{00000008-E332-4FAE-8B4F-839307D87A7E}"/>
            </c:ext>
          </c:extLst>
        </c:ser>
        <c:dLbls>
          <c:dLblPos val="ctr"/>
          <c:showLegendKey val="0"/>
          <c:showVal val="1"/>
          <c:showCatName val="0"/>
          <c:showSerName val="0"/>
          <c:showPercent val="0"/>
          <c:showBubbleSize val="0"/>
        </c:dLbls>
        <c:axId val="228572176"/>
        <c:axId val="228575536"/>
      </c:scatterChart>
      <c:valAx>
        <c:axId val="22857217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2000" b="1"/>
                  <a:t>EVA</a:t>
                </a:r>
              </a:p>
            </c:rich>
          </c:tx>
          <c:layout>
            <c:manualLayout>
              <c:xMode val="edge"/>
              <c:yMode val="edge"/>
              <c:x val="0.51779175844367764"/>
              <c:y val="0.9183394787686558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ln>
                  <a:solidFill>
                    <a:schemeClr val="tx1"/>
                  </a:solidFill>
                </a:ln>
                <a:solidFill>
                  <a:schemeClr val="tx1">
                    <a:lumMod val="65000"/>
                    <a:lumOff val="35000"/>
                  </a:schemeClr>
                </a:solidFill>
                <a:latin typeface="+mn-lt"/>
                <a:ea typeface="+mn-ea"/>
                <a:cs typeface="+mn-cs"/>
              </a:defRPr>
            </a:pPr>
            <a:endParaRPr lang="en-US"/>
          </a:p>
        </c:txPr>
        <c:crossAx val="228575536"/>
        <c:crosses val="autoZero"/>
        <c:crossBetween val="midCat"/>
      </c:valAx>
      <c:valAx>
        <c:axId val="228575536"/>
        <c:scaling>
          <c:orientation val="minMax"/>
          <c:min val="-5.000000000000001E-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r>
                  <a:rPr lang="en-US" sz="2000" b="1" i="0" u="none" strike="noStrike" kern="1200" baseline="0">
                    <a:solidFill>
                      <a:sysClr val="windowText" lastClr="000000">
                        <a:lumMod val="65000"/>
                        <a:lumOff val="35000"/>
                      </a:sysClr>
                    </a:solidFill>
                  </a:rPr>
                  <a:t>Crecimiento de ventas</a:t>
                </a:r>
              </a:p>
            </c:rich>
          </c:tx>
          <c:layout>
            <c:manualLayout>
              <c:xMode val="edge"/>
              <c:yMode val="edge"/>
              <c:x val="2.2014618624895073E-2"/>
              <c:y val="0.3164965493770332"/>
            </c:manualLayout>
          </c:layout>
          <c:overlay val="0"/>
          <c:spPr>
            <a:noFill/>
            <a:ln>
              <a:noFill/>
            </a:ln>
            <a:effectLst/>
          </c:spPr>
          <c:txPr>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ln>
                  <a:solidFill>
                    <a:schemeClr val="tx1"/>
                  </a:solidFill>
                </a:ln>
                <a:solidFill>
                  <a:schemeClr val="tx1">
                    <a:lumMod val="65000"/>
                    <a:lumOff val="35000"/>
                  </a:schemeClr>
                </a:solidFill>
                <a:latin typeface="+mn-lt"/>
                <a:ea typeface="+mn-ea"/>
                <a:cs typeface="+mn-cs"/>
              </a:defRPr>
            </a:pPr>
            <a:endParaRPr lang="en-US"/>
          </a:p>
        </c:txPr>
        <c:crossAx val="22857217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r">
              <a:defRPr sz="1400" b="0" i="0" u="none" strike="noStrike" kern="1200" spc="0" baseline="0">
                <a:solidFill>
                  <a:schemeClr val="tx1">
                    <a:lumMod val="65000"/>
                    <a:lumOff val="35000"/>
                  </a:schemeClr>
                </a:solidFill>
                <a:latin typeface="+mn-lt"/>
                <a:ea typeface="+mn-ea"/>
                <a:cs typeface="+mn-cs"/>
              </a:defRPr>
            </a:pPr>
            <a:r>
              <a:rPr lang="en-US" sz="2000" b="1"/>
              <a:t>Retail</a:t>
            </a:r>
          </a:p>
        </c:rich>
      </c:tx>
      <c:overlay val="0"/>
      <c:spPr>
        <a:noFill/>
        <a:ln>
          <a:noFill/>
        </a:ln>
        <a:effectLst/>
      </c:spPr>
      <c:txPr>
        <a:bodyPr rot="0" spcFirstLastPara="1" vertOverflow="ellipsis" vert="horz" wrap="square" anchor="ctr" anchorCtr="1"/>
        <a:lstStyle/>
        <a:p>
          <a:pPr algn="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536038607593478"/>
          <c:y val="9.7355086944015234E-2"/>
          <c:w val="0.84026697576162401"/>
          <c:h val="0.77653233894801688"/>
        </c:manualLayout>
      </c:layout>
      <c:scatterChart>
        <c:scatterStyle val="lineMarker"/>
        <c:varyColors val="0"/>
        <c:ser>
          <c:idx val="0"/>
          <c:order val="0"/>
          <c:tx>
            <c:v>Energy</c:v>
          </c:tx>
          <c:spPr>
            <a:ln w="25400" cap="rnd">
              <a:noFill/>
              <a:round/>
            </a:ln>
            <a:effectLst/>
          </c:spPr>
          <c:marker>
            <c:symbol val="circle"/>
            <c:size val="5"/>
            <c:spPr>
              <a:solidFill>
                <a:schemeClr val="accent1"/>
              </a:solidFill>
              <a:ln w="9525">
                <a:solidFill>
                  <a:schemeClr val="accent1"/>
                </a:solidFill>
              </a:ln>
              <a:effectLst/>
            </c:spPr>
          </c:marker>
          <c:dLbls>
            <c:dLbl>
              <c:idx val="0"/>
              <c:layout>
                <c:manualLayout>
                  <c:x val="-0.11739959869266822"/>
                  <c:y val="4.7457386354588078E-2"/>
                </c:manualLayout>
              </c:layout>
              <c:tx>
                <c:rich>
                  <a:bodyPr/>
                  <a:lstStyle/>
                  <a:p>
                    <a:fld id="{E22F9E95-66CC-435B-B3C4-0EEDB0495892}"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0399-4B0D-829B-1CBA74FB7298}"/>
                </c:ext>
              </c:extLst>
            </c:dLbl>
            <c:dLbl>
              <c:idx val="1"/>
              <c:layout>
                <c:manualLayout>
                  <c:x val="-4.4079839329273153E-2"/>
                  <c:y val="-0.10780285643123819"/>
                </c:manualLayout>
              </c:layout>
              <c:tx>
                <c:rich>
                  <a:bodyPr/>
                  <a:lstStyle/>
                  <a:p>
                    <a:fld id="{068DA9BF-662C-4CBC-9329-E10E0B775CE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0399-4B0D-829B-1CBA74FB7298}"/>
                </c:ext>
              </c:extLst>
            </c:dLbl>
            <c:dLbl>
              <c:idx val="2"/>
              <c:layout>
                <c:manualLayout>
                  <c:x val="-2.7469276711542978E-2"/>
                  <c:y val="-0.20892645909414909"/>
                </c:manualLayout>
              </c:layout>
              <c:tx>
                <c:rich>
                  <a:bodyPr/>
                  <a:lstStyle/>
                  <a:p>
                    <a:fld id="{D4598320-E33E-4E13-ADDF-1297EBB523B3}"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0399-4B0D-829B-1CBA74FB7298}"/>
                </c:ext>
              </c:extLst>
            </c:dLbl>
            <c:dLbl>
              <c:idx val="3"/>
              <c:layout>
                <c:manualLayout>
                  <c:x val="7.2512664689457912E-3"/>
                  <c:y val="-0.15478981897123384"/>
                </c:manualLayout>
              </c:layout>
              <c:tx>
                <c:rich>
                  <a:bodyPr/>
                  <a:lstStyle/>
                  <a:p>
                    <a:fld id="{2E0F94F1-ECF4-41B6-9D5B-451E37FE7B5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0399-4B0D-829B-1CBA74FB7298}"/>
                </c:ext>
              </c:extLst>
            </c:dLbl>
            <c:dLbl>
              <c:idx val="4"/>
              <c:layout>
                <c:manualLayout>
                  <c:x val="-0.180538880602409"/>
                  <c:y val="-0.18108195566359067"/>
                </c:manualLayout>
              </c:layout>
              <c:tx>
                <c:rich>
                  <a:bodyPr/>
                  <a:lstStyle/>
                  <a:p>
                    <a:fld id="{09B6738A-230D-4DAC-8860-2715942F0FE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0399-4B0D-829B-1CBA74FB7298}"/>
                </c:ext>
              </c:extLst>
            </c:dLbl>
            <c:dLbl>
              <c:idx val="5"/>
              <c:layout>
                <c:manualLayout>
                  <c:x val="-0.12251362304221812"/>
                  <c:y val="-0.11029543379955288"/>
                </c:manualLayout>
              </c:layout>
              <c:tx>
                <c:rich>
                  <a:bodyPr/>
                  <a:lstStyle/>
                  <a:p>
                    <a:fld id="{142E38EA-6B12-4019-8DD0-423FE961C54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0399-4B0D-829B-1CBA74FB7298}"/>
                </c:ext>
              </c:extLst>
            </c:dLbl>
            <c:dLbl>
              <c:idx val="6"/>
              <c:layout>
                <c:manualLayout>
                  <c:x val="-3.6494881357082933E-2"/>
                  <c:y val="9.3974243579527106E-2"/>
                </c:manualLayout>
              </c:layout>
              <c:tx>
                <c:rich>
                  <a:bodyPr/>
                  <a:lstStyle/>
                  <a:p>
                    <a:fld id="{30A890E0-DFC8-48A2-90F4-5F326F683638}"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0399-4B0D-829B-1CBA74FB7298}"/>
                </c:ext>
              </c:extLst>
            </c:dLbl>
            <c:dLbl>
              <c:idx val="7"/>
              <c:tx>
                <c:rich>
                  <a:bodyPr/>
                  <a:lstStyle/>
                  <a:p>
                    <a:fld id="{358F8755-093C-4FA6-A79F-4DFFBA00D675}"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0399-4B0D-829B-1CBA74FB7298}"/>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EVA!$C$68:$C$75</c:f>
              <c:numCache>
                <c:formatCode>0%</c:formatCode>
                <c:ptCount val="8"/>
                <c:pt idx="0">
                  <c:v>0.15206886524567775</c:v>
                </c:pt>
                <c:pt idx="1">
                  <c:v>0.19237360178970916</c:v>
                </c:pt>
                <c:pt idx="2">
                  <c:v>0.24750656576689034</c:v>
                </c:pt>
                <c:pt idx="3">
                  <c:v>0.13043395289596182</c:v>
                </c:pt>
                <c:pt idx="4">
                  <c:v>0.13257786743963351</c:v>
                </c:pt>
                <c:pt idx="5">
                  <c:v>7.0509324223504921E-2</c:v>
                </c:pt>
                <c:pt idx="6">
                  <c:v>1.1254212178651142E-2</c:v>
                </c:pt>
                <c:pt idx="7">
                  <c:v>3.8890182087494896E-2</c:v>
                </c:pt>
              </c:numCache>
            </c:numRef>
          </c:xVal>
          <c:yVal>
            <c:numRef>
              <c:f>EVA!$D$68:$D$75</c:f>
              <c:numCache>
                <c:formatCode>0%</c:formatCode>
                <c:ptCount val="8"/>
                <c:pt idx="0">
                  <c:v>-1.7386857092882645E-2</c:v>
                </c:pt>
                <c:pt idx="1">
                  <c:v>2.5486244764579259E-2</c:v>
                </c:pt>
                <c:pt idx="2">
                  <c:v>4.211137218309139E-2</c:v>
                </c:pt>
                <c:pt idx="3">
                  <c:v>5.347571643067868E-2</c:v>
                </c:pt>
                <c:pt idx="4">
                  <c:v>5.7287421230962275E-2</c:v>
                </c:pt>
                <c:pt idx="5">
                  <c:v>1.6471724953086929E-2</c:v>
                </c:pt>
                <c:pt idx="6">
                  <c:v>4.1550705336138912E-3</c:v>
                </c:pt>
                <c:pt idx="7">
                  <c:v>0.19829442079433374</c:v>
                </c:pt>
              </c:numCache>
            </c:numRef>
          </c:yVal>
          <c:smooth val="0"/>
          <c:extLst>
            <c:ext xmlns:c15="http://schemas.microsoft.com/office/drawing/2012/chart" uri="{02D57815-91ED-43cb-92C2-25804820EDAC}">
              <c15:datalabelsRange>
                <c15:f>EVA!$A$68:$A$75</c15:f>
                <c15:dlblRangeCache>
                  <c:ptCount val="8"/>
                  <c:pt idx="0">
                    <c:v>Best Buy - Specialty Retail</c:v>
                  </c:pt>
                  <c:pt idx="1">
                    <c:v>Lowe's Companies - Home Improvement</c:v>
                  </c:pt>
                  <c:pt idx="2">
                    <c:v>Home Depot - Home Improvement</c:v>
                  </c:pt>
                  <c:pt idx="3">
                    <c:v>TJX Companies - Apparel - Retail</c:v>
                  </c:pt>
                  <c:pt idx="4">
                    <c:v>Costco - Discount Stores</c:v>
                  </c:pt>
                  <c:pt idx="5">
                    <c:v>Target - Discount Stores</c:v>
                  </c:pt>
                  <c:pt idx="6">
                    <c:v>Walmart - Discount Stores</c:v>
                  </c:pt>
                  <c:pt idx="7">
                    <c:v>Amazon - Specialty Retail</c:v>
                  </c:pt>
                </c15:dlblRangeCache>
              </c15:datalabelsRange>
            </c:ext>
            <c:ext xmlns:c16="http://schemas.microsoft.com/office/drawing/2014/chart" uri="{C3380CC4-5D6E-409C-BE32-E72D297353CC}">
              <c16:uniqueId val="{0000000B-0399-4B0D-829B-1CBA74FB7298}"/>
            </c:ext>
          </c:extLst>
        </c:ser>
        <c:dLbls>
          <c:dLblPos val="ctr"/>
          <c:showLegendKey val="0"/>
          <c:showVal val="1"/>
          <c:showCatName val="0"/>
          <c:showSerName val="0"/>
          <c:showPercent val="0"/>
          <c:showBubbleSize val="0"/>
        </c:dLbls>
        <c:axId val="228572176"/>
        <c:axId val="228575536"/>
      </c:scatterChart>
      <c:valAx>
        <c:axId val="22857217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2000" b="1"/>
                  <a:t>EVA</a:t>
                </a:r>
              </a:p>
            </c:rich>
          </c:tx>
          <c:layout>
            <c:manualLayout>
              <c:xMode val="edge"/>
              <c:yMode val="edge"/>
              <c:x val="0.51779175844367764"/>
              <c:y val="0.9183394787686558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ln>
                  <a:solidFill>
                    <a:schemeClr val="tx1"/>
                  </a:solidFill>
                </a:ln>
                <a:solidFill>
                  <a:schemeClr val="tx1">
                    <a:lumMod val="65000"/>
                    <a:lumOff val="35000"/>
                  </a:schemeClr>
                </a:solidFill>
                <a:latin typeface="+mn-lt"/>
                <a:ea typeface="+mn-ea"/>
                <a:cs typeface="+mn-cs"/>
              </a:defRPr>
            </a:pPr>
            <a:endParaRPr lang="en-US"/>
          </a:p>
        </c:txPr>
        <c:crossAx val="228575536"/>
        <c:crosses val="autoZero"/>
        <c:crossBetween val="midCat"/>
      </c:valAx>
      <c:valAx>
        <c:axId val="228575536"/>
        <c:scaling>
          <c:orientation val="minMax"/>
          <c:min val="-5.000000000000001E-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r>
                  <a:rPr lang="en-US" sz="2000" b="1"/>
                  <a:t>Sales Growth</a:t>
                </a:r>
              </a:p>
            </c:rich>
          </c:tx>
          <c:layout>
            <c:manualLayout>
              <c:xMode val="edge"/>
              <c:yMode val="edge"/>
              <c:x val="2.4950249733625172E-2"/>
              <c:y val="0.39945992505835726"/>
            </c:manualLayout>
          </c:layout>
          <c:overlay val="0"/>
          <c:spPr>
            <a:noFill/>
            <a:ln>
              <a:noFill/>
            </a:ln>
            <a:effectLst/>
          </c:spPr>
          <c:txPr>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ln>
                  <a:solidFill>
                    <a:schemeClr val="tx1"/>
                  </a:solidFill>
                </a:ln>
                <a:solidFill>
                  <a:schemeClr val="tx1">
                    <a:lumMod val="65000"/>
                    <a:lumOff val="35000"/>
                  </a:schemeClr>
                </a:solidFill>
                <a:latin typeface="+mn-lt"/>
                <a:ea typeface="+mn-ea"/>
                <a:cs typeface="+mn-cs"/>
              </a:defRPr>
            </a:pPr>
            <a:endParaRPr lang="en-US"/>
          </a:p>
        </c:txPr>
        <c:crossAx val="22857217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1"/>
              <a:t>Health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774840907668601"/>
          <c:y val="0.15802927775134232"/>
          <c:w val="0.85787891675006545"/>
          <c:h val="0.71183244886012198"/>
        </c:manualLayout>
      </c:layout>
      <c:scatterChart>
        <c:scatterStyle val="lineMarker"/>
        <c:varyColors val="0"/>
        <c:ser>
          <c:idx val="0"/>
          <c:order val="0"/>
          <c:tx>
            <c:v>Energy</c:v>
          </c:tx>
          <c:spPr>
            <a:ln w="25400" cap="rnd">
              <a:noFill/>
              <a:round/>
            </a:ln>
            <a:effectLst/>
          </c:spPr>
          <c:marker>
            <c:symbol val="circle"/>
            <c:size val="5"/>
            <c:spPr>
              <a:solidFill>
                <a:schemeClr val="accent1"/>
              </a:solidFill>
              <a:ln w="9525">
                <a:solidFill>
                  <a:schemeClr val="accent1"/>
                </a:solidFill>
              </a:ln>
              <a:effectLst/>
            </c:spPr>
          </c:marker>
          <c:dLbls>
            <c:dLbl>
              <c:idx val="0"/>
              <c:layout>
                <c:manualLayout>
                  <c:x val="-0.27142605430927358"/>
                  <c:y val="4.5106222780233407E-2"/>
                </c:manualLayout>
              </c:layout>
              <c:tx>
                <c:rich>
                  <a:bodyPr/>
                  <a:lstStyle/>
                  <a:p>
                    <a:fld id="{1E0A01FB-5EC5-4758-913C-5BE0176D1485}"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54F9-4774-8C24-5246621189D5}"/>
                </c:ext>
              </c:extLst>
            </c:dLbl>
            <c:dLbl>
              <c:idx val="1"/>
              <c:layout>
                <c:manualLayout>
                  <c:x val="7.9995552319479246E-2"/>
                  <c:y val="2.0836558141134789E-2"/>
                </c:manualLayout>
              </c:layout>
              <c:tx>
                <c:rich>
                  <a:bodyPr/>
                  <a:lstStyle/>
                  <a:p>
                    <a:fld id="{89BB2587-0002-4B6D-B08F-10324B4128B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54F9-4774-8C24-5246621189D5}"/>
                </c:ext>
              </c:extLst>
            </c:dLbl>
            <c:dLbl>
              <c:idx val="2"/>
              <c:layout>
                <c:manualLayout>
                  <c:x val="0.10314254261840911"/>
                  <c:y val="7.3420831525848468E-2"/>
                </c:manualLayout>
              </c:layout>
              <c:tx>
                <c:rich>
                  <a:bodyPr/>
                  <a:lstStyle/>
                  <a:p>
                    <a:fld id="{602C8567-92E1-4666-BFB9-7299A92B3BDF}"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54F9-4774-8C24-5246621189D5}"/>
                </c:ext>
              </c:extLst>
            </c:dLbl>
            <c:dLbl>
              <c:idx val="3"/>
              <c:layout>
                <c:manualLayout>
                  <c:x val="-5.3707012394156864E-3"/>
                  <c:y val="-2.5680299083804307E-2"/>
                </c:manualLayout>
              </c:layout>
              <c:tx>
                <c:rich>
                  <a:bodyPr/>
                  <a:lstStyle/>
                  <a:p>
                    <a:fld id="{AEBF486A-527E-47EA-984D-936FEC677775}"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54F9-4774-8C24-5246621189D5}"/>
                </c:ext>
              </c:extLst>
            </c:dLbl>
            <c:dLbl>
              <c:idx val="4"/>
              <c:layout>
                <c:manualLayout>
                  <c:x val="-0.19715313807415433"/>
                  <c:y val="-7.0077860396558144E-3"/>
                </c:manualLayout>
              </c:layout>
              <c:tx>
                <c:rich>
                  <a:bodyPr/>
                  <a:lstStyle/>
                  <a:p>
                    <a:fld id="{D6565A30-2D01-48BF-9FD3-323BED636147}"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54F9-4774-8C24-5246621189D5}"/>
                </c:ext>
              </c:extLst>
            </c:dLbl>
            <c:dLbl>
              <c:idx val="5"/>
              <c:layout>
                <c:manualLayout>
                  <c:x val="0.14074830492798857"/>
                  <c:y val="5.677079053495819E-2"/>
                </c:manualLayout>
              </c:layout>
              <c:tx>
                <c:rich>
                  <a:bodyPr/>
                  <a:lstStyle/>
                  <a:p>
                    <a:fld id="{9260A109-7FFC-46A8-8C41-8C0649EE2FF1}"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54F9-4774-8C24-5246621189D5}"/>
                </c:ext>
              </c:extLst>
            </c:dLbl>
            <c:dLbl>
              <c:idx val="6"/>
              <c:layout>
                <c:manualLayout>
                  <c:x val="-7.9507947053665678E-2"/>
                  <c:y val="0.13456525768841962"/>
                </c:manualLayout>
              </c:layout>
              <c:tx>
                <c:rich>
                  <a:bodyPr/>
                  <a:lstStyle/>
                  <a:p>
                    <a:fld id="{477D4CA4-0279-4204-9DF2-5307BD325EB7}"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54F9-4774-8C24-5246621189D5}"/>
                </c:ext>
              </c:extLst>
            </c:dLbl>
            <c:dLbl>
              <c:idx val="7"/>
              <c:layout>
                <c:manualLayout>
                  <c:x val="-3.2898864686825437E-2"/>
                  <c:y val="8.8048400463480531E-2"/>
                </c:manualLayout>
              </c:layout>
              <c:tx>
                <c:rich>
                  <a:bodyPr/>
                  <a:lstStyle/>
                  <a:p>
                    <a:fld id="{F8917795-CD4E-4581-96D8-B26EE68BDD11}"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54F9-4774-8C24-5246621189D5}"/>
                </c:ext>
              </c:extLst>
            </c:dLbl>
            <c:dLbl>
              <c:idx val="8"/>
              <c:layout>
                <c:manualLayout>
                  <c:x val="-1.9206082099194412E-2"/>
                  <c:y val="0.13207252107033679"/>
                </c:manualLayout>
              </c:layout>
              <c:tx>
                <c:rich>
                  <a:bodyPr/>
                  <a:lstStyle/>
                  <a:p>
                    <a:fld id="{ECEA5498-44C9-499D-A3A0-7FE7337AA6B3}"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54F9-4774-8C24-5246621189D5}"/>
                </c:ext>
              </c:extLst>
            </c:dLbl>
            <c:dLbl>
              <c:idx val="9"/>
              <c:layout>
                <c:manualLayout>
                  <c:x val="-0.15647175618951553"/>
                  <c:y val="0.25544331631908812"/>
                </c:manualLayout>
              </c:layout>
              <c:tx>
                <c:rich>
                  <a:bodyPr/>
                  <a:lstStyle/>
                  <a:p>
                    <a:fld id="{ED56D5BB-FACD-40D9-865B-97912977BFF4}"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54F9-4774-8C24-5246621189D5}"/>
                </c:ext>
              </c:extLst>
            </c:dLbl>
            <c:dLbl>
              <c:idx val="10"/>
              <c:layout>
                <c:manualLayout>
                  <c:x val="-0.26052346382403074"/>
                  <c:y val="-7.6712364980084241E-2"/>
                </c:manualLayout>
              </c:layout>
              <c:tx>
                <c:rich>
                  <a:bodyPr/>
                  <a:lstStyle/>
                  <a:p>
                    <a:fld id="{FBCC607C-8384-4243-B36D-127DF87D536F}"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54F9-4774-8C24-5246621189D5}"/>
                </c:ext>
              </c:extLst>
            </c:dLbl>
            <c:dLbl>
              <c:idx val="11"/>
              <c:layout>
                <c:manualLayout>
                  <c:x val="-9.768385766775739E-2"/>
                  <c:y val="-9.6937085512666402E-2"/>
                </c:manualLayout>
              </c:layout>
              <c:tx>
                <c:rich>
                  <a:bodyPr/>
                  <a:lstStyle/>
                  <a:p>
                    <a:fld id="{DD964D1A-943D-4FDF-9BD6-3F8D2367A4E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layout>
                    <c:manualLayout>
                      <c:w val="0.25842282385222248"/>
                      <c:h val="0.16410338240137187"/>
                    </c:manualLayout>
                  </c15:layout>
                  <c15:dlblFieldTable/>
                  <c15:showDataLabelsRange val="1"/>
                </c:ext>
                <c:ext xmlns:c16="http://schemas.microsoft.com/office/drawing/2014/chart" uri="{C3380CC4-5D6E-409C-BE32-E72D297353CC}">
                  <c16:uniqueId val="{0000000B-54F9-4774-8C24-5246621189D5}"/>
                </c:ext>
              </c:extLst>
            </c:dLbl>
            <c:dLbl>
              <c:idx val="12"/>
              <c:layout>
                <c:manualLayout>
                  <c:x val="-0.21432832057107665"/>
                  <c:y val="9.1623080005172428E-2"/>
                </c:manualLayout>
              </c:layout>
              <c:tx>
                <c:rich>
                  <a:bodyPr/>
                  <a:lstStyle/>
                  <a:p>
                    <a:fld id="{1747CC65-0362-46AB-B9E0-62CA38057ADA}"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54F9-4774-8C24-5246621189D5}"/>
                </c:ext>
              </c:extLst>
            </c:dLbl>
            <c:dLbl>
              <c:idx val="13"/>
              <c:tx>
                <c:rich>
                  <a:bodyPr/>
                  <a:lstStyle/>
                  <a:p>
                    <a:fld id="{72829B6B-CFE7-4261-AB11-FC109934FD79}" type="CELLRANGE">
                      <a:rPr lang="en-US"/>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54F9-4774-8C24-5246621189D5}"/>
                </c:ext>
              </c:extLst>
            </c:dLbl>
            <c:dLbl>
              <c:idx val="14"/>
              <c:layout>
                <c:manualLayout>
                  <c:x val="0.10314254261840911"/>
                  <c:y val="1.0821021733771149E-3"/>
                </c:manualLayout>
              </c:layout>
              <c:tx>
                <c:rich>
                  <a:bodyPr/>
                  <a:lstStyle/>
                  <a:p>
                    <a:fld id="{20311D24-D58A-477D-ADE6-ADE5E07D6B66}"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54F9-4774-8C24-5246621189D5}"/>
                </c:ext>
              </c:extLst>
            </c:dLbl>
            <c:dLbl>
              <c:idx val="15"/>
              <c:layout>
                <c:manualLayout>
                  <c:x val="0.12506145581404909"/>
                  <c:y val="5.3666375558090812E-2"/>
                </c:manualLayout>
              </c:layout>
              <c:tx>
                <c:rich>
                  <a:bodyPr/>
                  <a:lstStyle/>
                  <a:p>
                    <a:fld id="{EF237AA4-1E97-4D02-A394-59645B7CDCB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54F9-4774-8C24-5246621189D5}"/>
                </c:ext>
              </c:extLst>
            </c:dLbl>
            <c:dLbl>
              <c:idx val="16"/>
              <c:layout>
                <c:manualLayout>
                  <c:x val="-7.7528313550854058E-2"/>
                  <c:y val="0.11683327377392011"/>
                </c:manualLayout>
              </c:layout>
              <c:tx>
                <c:rich>
                  <a:bodyPr/>
                  <a:lstStyle/>
                  <a:p>
                    <a:fld id="{8B16E0D0-9360-43B5-8E62-6CBA8D6B93E2}"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B0D3-4DF0-B3F4-DEFDB38E1FFF}"/>
                </c:ext>
              </c:extLst>
            </c:dLbl>
            <c:dLbl>
              <c:idx val="17"/>
              <c:layout>
                <c:manualLayout>
                  <c:x val="-0.17932916230500701"/>
                  <c:y val="4.8069223963140763E-2"/>
                </c:manualLayout>
              </c:layout>
              <c:tx>
                <c:rich>
                  <a:bodyPr/>
                  <a:lstStyle/>
                  <a:p>
                    <a:fld id="{83E4C448-97D6-4CE5-A9D9-6D1902ACA14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B0D3-4DF0-B3F4-DEFDB38E1FFF}"/>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EVA!$C$88:$C$105</c:f>
              <c:numCache>
                <c:formatCode>0%</c:formatCode>
                <c:ptCount val="18"/>
                <c:pt idx="0">
                  <c:v>7.0268863204204501E-3</c:v>
                </c:pt>
                <c:pt idx="1">
                  <c:v>5.170998005823868E-2</c:v>
                </c:pt>
                <c:pt idx="2">
                  <c:v>2.6007107908732202E-2</c:v>
                </c:pt>
                <c:pt idx="3">
                  <c:v>0.10329045185610758</c:v>
                </c:pt>
                <c:pt idx="4">
                  <c:v>-1.466265795808553E-2</c:v>
                </c:pt>
                <c:pt idx="5">
                  <c:v>9.5897179085251361E-2</c:v>
                </c:pt>
                <c:pt idx="6">
                  <c:v>1.0102235353129999E-2</c:v>
                </c:pt>
                <c:pt idx="7">
                  <c:v>0.14220937516225013</c:v>
                </c:pt>
                <c:pt idx="8">
                  <c:v>1.3246590047563428E-2</c:v>
                </c:pt>
                <c:pt idx="9">
                  <c:v>5.6296237037388813E-2</c:v>
                </c:pt>
                <c:pt idx="10">
                  <c:v>1.2804183174831972E-2</c:v>
                </c:pt>
                <c:pt idx="11">
                  <c:v>2.5943487593248132E-2</c:v>
                </c:pt>
                <c:pt idx="12">
                  <c:v>-1.0066892228482088E-2</c:v>
                </c:pt>
                <c:pt idx="13">
                  <c:v>0.16556734763970138</c:v>
                </c:pt>
                <c:pt idx="14">
                  <c:v>9.0489771655138482E-2</c:v>
                </c:pt>
                <c:pt idx="15">
                  <c:v>0.10176787293146516</c:v>
                </c:pt>
                <c:pt idx="16">
                  <c:v>7.9152787656552454E-2</c:v>
                </c:pt>
                <c:pt idx="17">
                  <c:v>4.5559412218449169E-2</c:v>
                </c:pt>
              </c:numCache>
            </c:numRef>
          </c:xVal>
          <c:yVal>
            <c:numRef>
              <c:f>EVA!$D$88:$D$105</c:f>
              <c:numCache>
                <c:formatCode>0%</c:formatCode>
                <c:ptCount val="18"/>
                <c:pt idx="0">
                  <c:v>8.2720493730763428E-2</c:v>
                </c:pt>
                <c:pt idx="1">
                  <c:v>5.1121103597131456E-2</c:v>
                </c:pt>
                <c:pt idx="2">
                  <c:v>8.9221644284584151E-2</c:v>
                </c:pt>
                <c:pt idx="3">
                  <c:v>1.5528746481528077E-2</c:v>
                </c:pt>
                <c:pt idx="4">
                  <c:v>4.4962473671324207E-2</c:v>
                </c:pt>
                <c:pt idx="5">
                  <c:v>9.6043839892271721E-2</c:v>
                </c:pt>
                <c:pt idx="6">
                  <c:v>5.8096527454167171E-2</c:v>
                </c:pt>
                <c:pt idx="7">
                  <c:v>7.2183567423180356E-2</c:v>
                </c:pt>
                <c:pt idx="8">
                  <c:v>8.8408372935686194E-2</c:v>
                </c:pt>
                <c:pt idx="9">
                  <c:v>3.8888696949027114E-2</c:v>
                </c:pt>
                <c:pt idx="10">
                  <c:v>9.0548244466768679E-2</c:v>
                </c:pt>
                <c:pt idx="11">
                  <c:v>0.100962396774899</c:v>
                </c:pt>
                <c:pt idx="12">
                  <c:v>1.2025698558095932E-2</c:v>
                </c:pt>
                <c:pt idx="13">
                  <c:v>1.6318679697978268E-2</c:v>
                </c:pt>
                <c:pt idx="14">
                  <c:v>0.11031648565790422</c:v>
                </c:pt>
                <c:pt idx="15">
                  <c:v>-8.0745504113707619E-3</c:v>
                </c:pt>
                <c:pt idx="16">
                  <c:v>6.7358966673253026E-3</c:v>
                </c:pt>
                <c:pt idx="17">
                  <c:v>2.8698737947947184E-2</c:v>
                </c:pt>
              </c:numCache>
            </c:numRef>
          </c:yVal>
          <c:smooth val="0"/>
          <c:extLst>
            <c:ext xmlns:c15="http://schemas.microsoft.com/office/drawing/2012/chart" uri="{02D57815-91ED-43cb-92C2-25804820EDAC}">
              <c15:datalabelsRange>
                <c15:f>EVA!$A$88:$A$105</c15:f>
                <c15:dlblRangeCache>
                  <c:ptCount val="18"/>
                  <c:pt idx="0">
                    <c:v>CVS Health - Medical - Healthcare Plans</c:v>
                  </c:pt>
                  <c:pt idx="1">
                    <c:v>Abbott Laboratories - Medical - Devices</c:v>
                  </c:pt>
                  <c:pt idx="2">
                    <c:v>AbbVie - Drug Manufacturers - General</c:v>
                  </c:pt>
                  <c:pt idx="3">
                    <c:v>Amgen - Drug Manufacturers - General</c:v>
                  </c:pt>
                  <c:pt idx="4">
                    <c:v>Boston Scientific - Medical - Devices</c:v>
                  </c:pt>
                  <c:pt idx="5">
                    <c:v>Intuitive Surgical - Medical - Instruments &amp; Supplies</c:v>
                  </c:pt>
                  <c:pt idx="6">
                    <c:v>Stryker Corporation - Medical - Devices</c:v>
                  </c:pt>
                  <c:pt idx="7">
                    <c:v>Humana - Medical - Healthcare Plans</c:v>
                  </c:pt>
                  <c:pt idx="8">
                    <c:v>UnitedHealth - Medical - Healthcare Plans</c:v>
                  </c:pt>
                  <c:pt idx="9">
                    <c:v>HCA Healthcare  - Medical - Care Facilities</c:v>
                  </c:pt>
                  <c:pt idx="10">
                    <c:v>Bristol-Myers Squibb - Drug Manufacturers - General</c:v>
                  </c:pt>
                  <c:pt idx="11">
                    <c:v>Thermo Fisher Scientific - Medical - Diagnostics &amp; Research</c:v>
                  </c:pt>
                  <c:pt idx="12">
                    <c:v>Danaher - Medical - Diagnostics &amp; Research</c:v>
                  </c:pt>
                  <c:pt idx="13">
                    <c:v>Eli Lilly - Pharma</c:v>
                  </c:pt>
                  <c:pt idx="14">
                    <c:v>Gilead Sciences - Pharma</c:v>
                  </c:pt>
                  <c:pt idx="15">
                    <c:v>Johnson &amp; Johnson - Pharma</c:v>
                  </c:pt>
                  <c:pt idx="16">
                    <c:v>Merck - Pharma</c:v>
                  </c:pt>
                  <c:pt idx="17">
                    <c:v>Pfizer - Pharma</c:v>
                  </c:pt>
                </c15:dlblRangeCache>
              </c15:datalabelsRange>
            </c:ext>
            <c:ext xmlns:c16="http://schemas.microsoft.com/office/drawing/2014/chart" uri="{C3380CC4-5D6E-409C-BE32-E72D297353CC}">
              <c16:uniqueId val="{0000001B-54F9-4774-8C24-5246621189D5}"/>
            </c:ext>
          </c:extLst>
        </c:ser>
        <c:dLbls>
          <c:dLblPos val="ctr"/>
          <c:showLegendKey val="0"/>
          <c:showVal val="1"/>
          <c:showCatName val="0"/>
          <c:showSerName val="0"/>
          <c:showPercent val="0"/>
          <c:showBubbleSize val="0"/>
        </c:dLbls>
        <c:axId val="228572176"/>
        <c:axId val="228575536"/>
      </c:scatterChart>
      <c:valAx>
        <c:axId val="228572176"/>
        <c:scaling>
          <c:orientation val="minMax"/>
          <c:min val="-6.0000000000000012E-2"/>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2000" b="1"/>
                  <a:t>EVA</a:t>
                </a:r>
              </a:p>
            </c:rich>
          </c:tx>
          <c:layout>
            <c:manualLayout>
              <c:xMode val="edge"/>
              <c:yMode val="edge"/>
              <c:x val="0.49284150871005244"/>
              <c:y val="0.9062161916204857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ln>
                  <a:solidFill>
                    <a:schemeClr val="tx1"/>
                  </a:solidFill>
                </a:ln>
                <a:solidFill>
                  <a:schemeClr val="tx1">
                    <a:lumMod val="65000"/>
                    <a:lumOff val="35000"/>
                  </a:schemeClr>
                </a:solidFill>
                <a:latin typeface="+mn-lt"/>
                <a:ea typeface="+mn-ea"/>
                <a:cs typeface="+mn-cs"/>
              </a:defRPr>
            </a:pPr>
            <a:endParaRPr lang="en-US"/>
          </a:p>
        </c:txPr>
        <c:crossAx val="228575536"/>
        <c:crosses val="autoZero"/>
        <c:crossBetween val="midCat"/>
      </c:valAx>
      <c:valAx>
        <c:axId val="2285755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r>
                  <a:rPr lang="en-US" sz="2000" b="1"/>
                  <a:t>Sales Growth</a:t>
                </a:r>
              </a:p>
            </c:rich>
          </c:tx>
          <c:layout>
            <c:manualLayout>
              <c:xMode val="edge"/>
              <c:yMode val="edge"/>
              <c:x val="2.2014926235551621E-2"/>
              <c:y val="0.39339828148427219"/>
            </c:manualLayout>
          </c:layout>
          <c:overlay val="0"/>
          <c:spPr>
            <a:noFill/>
            <a:ln>
              <a:noFill/>
            </a:ln>
            <a:effectLst/>
          </c:spPr>
          <c:txPr>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ln>
                  <a:solidFill>
                    <a:schemeClr val="tx1"/>
                  </a:solidFill>
                </a:ln>
                <a:solidFill>
                  <a:schemeClr val="tx1">
                    <a:lumMod val="65000"/>
                    <a:lumOff val="35000"/>
                  </a:schemeClr>
                </a:solidFill>
                <a:latin typeface="+mn-lt"/>
                <a:ea typeface="+mn-ea"/>
                <a:cs typeface="+mn-cs"/>
              </a:defRPr>
            </a:pPr>
            <a:endParaRPr lang="en-US"/>
          </a:p>
        </c:txPr>
        <c:crossAx val="22857217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1"/>
              <a:t>Salud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774840907668601"/>
          <c:y val="0.15802927775134232"/>
          <c:w val="0.85787891675006545"/>
          <c:h val="0.71183244886012198"/>
        </c:manualLayout>
      </c:layout>
      <c:scatterChart>
        <c:scatterStyle val="lineMarker"/>
        <c:varyColors val="0"/>
        <c:ser>
          <c:idx val="0"/>
          <c:order val="0"/>
          <c:tx>
            <c:v>Energy</c:v>
          </c:tx>
          <c:spPr>
            <a:ln w="25400" cap="rnd">
              <a:noFill/>
              <a:round/>
            </a:ln>
            <a:effectLst/>
          </c:spPr>
          <c:marker>
            <c:symbol val="circle"/>
            <c:size val="5"/>
            <c:spPr>
              <a:solidFill>
                <a:schemeClr val="accent1"/>
              </a:solidFill>
              <a:ln w="9525">
                <a:solidFill>
                  <a:schemeClr val="accent1"/>
                </a:solidFill>
              </a:ln>
              <a:effectLst/>
            </c:spPr>
          </c:marker>
          <c:dLbls>
            <c:dLbl>
              <c:idx val="0"/>
              <c:layout>
                <c:manualLayout>
                  <c:x val="-0.2450055689834493"/>
                  <c:y val="6.1294166046073947E-2"/>
                </c:manualLayout>
              </c:layout>
              <c:tx>
                <c:rich>
                  <a:bodyPr/>
                  <a:lstStyle/>
                  <a:p>
                    <a:fld id="{9DAF5B13-68A7-4A9E-8278-49B004D56D0B}"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43F3-48BE-8ADB-DB17935F74A2}"/>
                </c:ext>
              </c:extLst>
            </c:dLbl>
            <c:dLbl>
              <c:idx val="1"/>
              <c:layout>
                <c:manualLayout>
                  <c:x val="7.9995552319479246E-2"/>
                  <c:y val="2.0836558141134789E-2"/>
                </c:manualLayout>
              </c:layout>
              <c:tx>
                <c:rich>
                  <a:bodyPr/>
                  <a:lstStyle/>
                  <a:p>
                    <a:fld id="{A7B59C9B-A07E-4CFE-99A4-030B4F17A852}"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43F3-48BE-8ADB-DB17935F74A2}"/>
                </c:ext>
              </c:extLst>
            </c:dLbl>
            <c:dLbl>
              <c:idx val="2"/>
              <c:layout>
                <c:manualLayout>
                  <c:x val="0.10314254261840911"/>
                  <c:y val="7.3420831525848468E-2"/>
                </c:manualLayout>
              </c:layout>
              <c:tx>
                <c:rich>
                  <a:bodyPr/>
                  <a:lstStyle/>
                  <a:p>
                    <a:fld id="{E168CCE4-E4F2-467A-863D-2B41532287A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43F3-48BE-8ADB-DB17935F74A2}"/>
                </c:ext>
              </c:extLst>
            </c:dLbl>
            <c:dLbl>
              <c:idx val="3"/>
              <c:layout>
                <c:manualLayout>
                  <c:x val="-5.3707012394156864E-3"/>
                  <c:y val="-2.5680299083804307E-2"/>
                </c:manualLayout>
              </c:layout>
              <c:tx>
                <c:rich>
                  <a:bodyPr/>
                  <a:lstStyle/>
                  <a:p>
                    <a:fld id="{FA6B5551-6C7C-4FC4-9550-1DCD48D76577}"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43F3-48BE-8ADB-DB17935F74A2}"/>
                </c:ext>
              </c:extLst>
            </c:dLbl>
            <c:dLbl>
              <c:idx val="4"/>
              <c:layout>
                <c:manualLayout>
                  <c:x val="-0.19568530626288444"/>
                  <c:y val="2.1321143904536748E-2"/>
                </c:manualLayout>
              </c:layout>
              <c:tx>
                <c:rich>
                  <a:bodyPr/>
                  <a:lstStyle/>
                  <a:p>
                    <a:fld id="{63A00562-CD22-46D2-BE28-993D842C742B}"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43F3-48BE-8ADB-DB17935F74A2}"/>
                </c:ext>
              </c:extLst>
            </c:dLbl>
            <c:dLbl>
              <c:idx val="5"/>
              <c:layout>
                <c:manualLayout>
                  <c:x val="0.14074830492798857"/>
                  <c:y val="5.677079053495819E-2"/>
                </c:manualLayout>
              </c:layout>
              <c:tx>
                <c:rich>
                  <a:bodyPr/>
                  <a:lstStyle/>
                  <a:p>
                    <a:fld id="{9343C649-0726-4644-A7E1-3A7020E431CA}"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43F3-48BE-8ADB-DB17935F74A2}"/>
                </c:ext>
              </c:extLst>
            </c:dLbl>
            <c:dLbl>
              <c:idx val="6"/>
              <c:layout>
                <c:manualLayout>
                  <c:x val="-7.9507947053665678E-2"/>
                  <c:y val="0.13456525768841962"/>
                </c:manualLayout>
              </c:layout>
              <c:tx>
                <c:rich>
                  <a:bodyPr/>
                  <a:lstStyle/>
                  <a:p>
                    <a:fld id="{A4C05B5C-BEFA-4B62-9A83-23534164F6B6}"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43F3-48BE-8ADB-DB17935F74A2}"/>
                </c:ext>
              </c:extLst>
            </c:dLbl>
            <c:dLbl>
              <c:idx val="7"/>
              <c:layout>
                <c:manualLayout>
                  <c:x val="-3.2898864686825437E-2"/>
                  <c:y val="8.8048400463480531E-2"/>
                </c:manualLayout>
              </c:layout>
              <c:tx>
                <c:rich>
                  <a:bodyPr/>
                  <a:lstStyle/>
                  <a:p>
                    <a:fld id="{55E90D01-9E7A-4807-AABF-CDC8FCE7CC24}"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43F3-48BE-8ADB-DB17935F74A2}"/>
                </c:ext>
              </c:extLst>
            </c:dLbl>
            <c:dLbl>
              <c:idx val="8"/>
              <c:layout>
                <c:manualLayout>
                  <c:x val="-1.9206082099194412E-2"/>
                  <c:y val="0.13207252107033679"/>
                </c:manualLayout>
              </c:layout>
              <c:tx>
                <c:rich>
                  <a:bodyPr/>
                  <a:lstStyle/>
                  <a:p>
                    <a:fld id="{002C293F-EBB5-4619-97FB-18C3F5CE1024}"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43F3-48BE-8ADB-DB17935F74A2}"/>
                </c:ext>
              </c:extLst>
            </c:dLbl>
            <c:dLbl>
              <c:idx val="9"/>
              <c:layout>
                <c:manualLayout>
                  <c:x val="-8.1613778949092317E-2"/>
                  <c:y val="0.12189237599856467"/>
                </c:manualLayout>
              </c:layout>
              <c:tx>
                <c:rich>
                  <a:bodyPr/>
                  <a:lstStyle/>
                  <a:p>
                    <a:fld id="{4278E479-9A38-4BA0-93EC-F894E3F2EDFF}"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43F3-48BE-8ADB-DB17935F74A2}"/>
                </c:ext>
              </c:extLst>
            </c:dLbl>
            <c:dLbl>
              <c:idx val="10"/>
              <c:layout>
                <c:manualLayout>
                  <c:x val="-0.26052346382403074"/>
                  <c:y val="-7.6712364980084241E-2"/>
                </c:manualLayout>
              </c:layout>
              <c:tx>
                <c:rich>
                  <a:bodyPr/>
                  <a:lstStyle/>
                  <a:p>
                    <a:fld id="{5B4E44FD-1F08-4377-9836-93A236700E65}"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43F3-48BE-8ADB-DB17935F74A2}"/>
                </c:ext>
              </c:extLst>
            </c:dLbl>
            <c:dLbl>
              <c:idx val="11"/>
              <c:layout>
                <c:manualLayout>
                  <c:x val="-5.5117622454936475E-2"/>
                  <c:y val="-9.0866564121487678E-2"/>
                </c:manualLayout>
              </c:layout>
              <c:tx>
                <c:rich>
                  <a:bodyPr/>
                  <a:lstStyle/>
                  <a:p>
                    <a:fld id="{829ADC99-3B64-4872-81A4-682107A1BF94}"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layout>
                    <c:manualLayout>
                      <c:w val="0.25842282385222248"/>
                      <c:h val="0.16410338240137187"/>
                    </c:manualLayout>
                  </c15:layout>
                  <c15:dlblFieldTable/>
                  <c15:showDataLabelsRange val="1"/>
                </c:ext>
                <c:ext xmlns:c16="http://schemas.microsoft.com/office/drawing/2014/chart" uri="{C3380CC4-5D6E-409C-BE32-E72D297353CC}">
                  <c16:uniqueId val="{0000000B-43F3-48BE-8ADB-DB17935F74A2}"/>
                </c:ext>
              </c:extLst>
            </c:dLbl>
            <c:dLbl>
              <c:idx val="12"/>
              <c:layout>
                <c:manualLayout>
                  <c:x val="-0.20405369061739842"/>
                  <c:y val="4.7106094108941995E-2"/>
                </c:manualLayout>
              </c:layout>
              <c:tx>
                <c:rich>
                  <a:bodyPr rot="0" spcFirstLastPara="1" vertOverflow="ellipsis" vert="horz" wrap="square" lIns="38100" tIns="19050" rIns="38100" bIns="19050" anchor="ctr" anchorCtr="1">
                    <a:noAutofit/>
                  </a:bodyPr>
                  <a:lstStyle/>
                  <a:p>
                    <a:pPr>
                      <a:defRPr sz="1600" b="1" i="0" u="none" strike="noStrike" kern="1200" baseline="0">
                        <a:solidFill>
                          <a:schemeClr val="tx1">
                            <a:lumMod val="75000"/>
                            <a:lumOff val="25000"/>
                          </a:schemeClr>
                        </a:solidFill>
                        <a:latin typeface="+mn-lt"/>
                        <a:ea typeface="+mn-ea"/>
                        <a:cs typeface="+mn-cs"/>
                      </a:defRPr>
                    </a:pPr>
                    <a:fld id="{846AB381-94D6-4F54-9952-72D0578772C0}" type="CELLRANGE">
                      <a:rPr lang="en-US"/>
                      <a:pPr>
                        <a:defRPr sz="1600" b="1"/>
                      </a:pPr>
                      <a:t>[CELLRANGE]</a:t>
                    </a:fld>
                    <a:endParaRPr lang="en-US"/>
                  </a:p>
                </c:rich>
              </c:tx>
              <c:spPr>
                <a:noFill/>
                <a:ln>
                  <a:noFill/>
                </a:ln>
                <a:effectLst/>
              </c:spPr>
              <c:txPr>
                <a:bodyPr rot="0" spcFirstLastPara="1" vertOverflow="ellipsis" vert="horz" wrap="square" lIns="38100" tIns="19050" rIns="38100" bIns="19050" anchor="ctr" anchorCtr="1">
                  <a:no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r"/>
              <c:showLegendKey val="0"/>
              <c:showVal val="0"/>
              <c:showCatName val="0"/>
              <c:showSerName val="0"/>
              <c:showPercent val="0"/>
              <c:showBubbleSize val="0"/>
              <c:extLst>
                <c:ext xmlns:c15="http://schemas.microsoft.com/office/drawing/2012/chart" uri="{CE6537A1-D6FC-4f65-9D91-7224C49458BB}">
                  <c15:layout>
                    <c:manualLayout>
                      <c:w val="0.15810446296495984"/>
                      <c:h val="0.17322168719004225"/>
                    </c:manualLayout>
                  </c15:layout>
                  <c15:dlblFieldTable/>
                  <c15:showDataLabelsRange val="1"/>
                </c:ext>
                <c:ext xmlns:c16="http://schemas.microsoft.com/office/drawing/2014/chart" uri="{C3380CC4-5D6E-409C-BE32-E72D297353CC}">
                  <c16:uniqueId val="{0000000C-43F3-48BE-8ADB-DB17935F74A2}"/>
                </c:ext>
              </c:extLst>
            </c:dLbl>
            <c:dLbl>
              <c:idx val="13"/>
              <c:tx>
                <c:rich>
                  <a:bodyPr/>
                  <a:lstStyle/>
                  <a:p>
                    <a:fld id="{6C388821-C6B4-4597-8155-ADA9B036AF1E}" type="CELLRANGE">
                      <a:rPr lang="en-US"/>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43F3-48BE-8ADB-DB17935F74A2}"/>
                </c:ext>
              </c:extLst>
            </c:dLbl>
            <c:dLbl>
              <c:idx val="14"/>
              <c:layout>
                <c:manualLayout>
                  <c:x val="0.10314254261840911"/>
                  <c:y val="1.0821021733771149E-3"/>
                </c:manualLayout>
              </c:layout>
              <c:tx>
                <c:rich>
                  <a:bodyPr/>
                  <a:lstStyle/>
                  <a:p>
                    <a:fld id="{C29BE8DD-7B18-48BF-BED2-1B946581940F}"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43F3-48BE-8ADB-DB17935F74A2}"/>
                </c:ext>
              </c:extLst>
            </c:dLbl>
            <c:dLbl>
              <c:idx val="15"/>
              <c:layout>
                <c:manualLayout>
                  <c:x val="0.11038341211506143"/>
                  <c:y val="2.736088924324016E-2"/>
                </c:manualLayout>
              </c:layout>
              <c:tx>
                <c:rich>
                  <a:bodyPr/>
                  <a:lstStyle/>
                  <a:p>
                    <a:fld id="{53665018-2F92-4CD6-A119-415CDD2A4793}"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43F3-48BE-8ADB-DB17935F74A2}"/>
                </c:ext>
              </c:extLst>
            </c:dLbl>
            <c:dLbl>
              <c:idx val="16"/>
              <c:layout>
                <c:manualLayout>
                  <c:x val="-7.7528313550854058E-2"/>
                  <c:y val="0.11683327377392011"/>
                </c:manualLayout>
              </c:layout>
              <c:tx>
                <c:rich>
                  <a:bodyPr/>
                  <a:lstStyle/>
                  <a:p>
                    <a:fld id="{2C542F8E-ED10-4C9D-BD84-C57111B43224}"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43F3-48BE-8ADB-DB17935F74A2}"/>
                </c:ext>
              </c:extLst>
            </c:dLbl>
            <c:dLbl>
              <c:idx val="17"/>
              <c:layout>
                <c:manualLayout>
                  <c:x val="-0.18960374749765585"/>
                  <c:y val="0.1816201628422541"/>
                </c:manualLayout>
              </c:layout>
              <c:tx>
                <c:rich>
                  <a:bodyPr/>
                  <a:lstStyle/>
                  <a:p>
                    <a:fld id="{1B734B46-F0E0-40C7-85EB-DF4F68B5EC48}"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43F3-48BE-8ADB-DB17935F74A2}"/>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EVA!$C$88:$C$105</c:f>
              <c:numCache>
                <c:formatCode>0%</c:formatCode>
                <c:ptCount val="18"/>
                <c:pt idx="0">
                  <c:v>7.0268863204204501E-3</c:v>
                </c:pt>
                <c:pt idx="1">
                  <c:v>5.170998005823868E-2</c:v>
                </c:pt>
                <c:pt idx="2">
                  <c:v>2.6007107908732202E-2</c:v>
                </c:pt>
                <c:pt idx="3">
                  <c:v>0.10329045185610758</c:v>
                </c:pt>
                <c:pt idx="4">
                  <c:v>-1.466265795808553E-2</c:v>
                </c:pt>
                <c:pt idx="5">
                  <c:v>9.5897179085251361E-2</c:v>
                </c:pt>
                <c:pt idx="6">
                  <c:v>1.0102235353129999E-2</c:v>
                </c:pt>
                <c:pt idx="7">
                  <c:v>0.14220937516225013</c:v>
                </c:pt>
                <c:pt idx="8">
                  <c:v>1.3246590047563428E-2</c:v>
                </c:pt>
                <c:pt idx="9">
                  <c:v>5.6296237037388813E-2</c:v>
                </c:pt>
                <c:pt idx="10">
                  <c:v>1.2804183174831972E-2</c:v>
                </c:pt>
                <c:pt idx="11">
                  <c:v>2.5943487593248132E-2</c:v>
                </c:pt>
                <c:pt idx="12">
                  <c:v>-1.0066892228482088E-2</c:v>
                </c:pt>
                <c:pt idx="13">
                  <c:v>0.16556734763970138</c:v>
                </c:pt>
                <c:pt idx="14">
                  <c:v>9.0489771655138482E-2</c:v>
                </c:pt>
                <c:pt idx="15">
                  <c:v>0.10176787293146516</c:v>
                </c:pt>
                <c:pt idx="16">
                  <c:v>7.9152787656552454E-2</c:v>
                </c:pt>
                <c:pt idx="17">
                  <c:v>4.5559412218449169E-2</c:v>
                </c:pt>
              </c:numCache>
            </c:numRef>
          </c:xVal>
          <c:yVal>
            <c:numRef>
              <c:f>EVA!$D$88:$D$105</c:f>
              <c:numCache>
                <c:formatCode>0%</c:formatCode>
                <c:ptCount val="18"/>
                <c:pt idx="0">
                  <c:v>8.2720493730763428E-2</c:v>
                </c:pt>
                <c:pt idx="1">
                  <c:v>5.1121103597131456E-2</c:v>
                </c:pt>
                <c:pt idx="2">
                  <c:v>8.9221644284584151E-2</c:v>
                </c:pt>
                <c:pt idx="3">
                  <c:v>1.5528746481528077E-2</c:v>
                </c:pt>
                <c:pt idx="4">
                  <c:v>4.4962473671324207E-2</c:v>
                </c:pt>
                <c:pt idx="5">
                  <c:v>9.6043839892271721E-2</c:v>
                </c:pt>
                <c:pt idx="6">
                  <c:v>5.8096527454167171E-2</c:v>
                </c:pt>
                <c:pt idx="7">
                  <c:v>7.2183567423180356E-2</c:v>
                </c:pt>
                <c:pt idx="8">
                  <c:v>8.8408372935686194E-2</c:v>
                </c:pt>
                <c:pt idx="9">
                  <c:v>3.8888696949027114E-2</c:v>
                </c:pt>
                <c:pt idx="10">
                  <c:v>9.0548244466768679E-2</c:v>
                </c:pt>
                <c:pt idx="11">
                  <c:v>0.100962396774899</c:v>
                </c:pt>
                <c:pt idx="12">
                  <c:v>1.2025698558095932E-2</c:v>
                </c:pt>
                <c:pt idx="13">
                  <c:v>1.6318679697978268E-2</c:v>
                </c:pt>
                <c:pt idx="14">
                  <c:v>0.11031648565790422</c:v>
                </c:pt>
                <c:pt idx="15">
                  <c:v>-8.0745504113707619E-3</c:v>
                </c:pt>
                <c:pt idx="16">
                  <c:v>6.7358966673253026E-3</c:v>
                </c:pt>
                <c:pt idx="17">
                  <c:v>2.8698737947947184E-2</c:v>
                </c:pt>
              </c:numCache>
            </c:numRef>
          </c:yVal>
          <c:smooth val="0"/>
          <c:extLst>
            <c:ext xmlns:c15="http://schemas.microsoft.com/office/drawing/2012/chart" uri="{02D57815-91ED-43cb-92C2-25804820EDAC}">
              <c15:datalabelsRange>
                <c15:f>EVA!$B$88:$B$105</c15:f>
                <c15:dlblRangeCache>
                  <c:ptCount val="18"/>
                  <c:pt idx="0">
                    <c:v>CVS Health - Medicina - Planes de salud</c:v>
                  </c:pt>
                  <c:pt idx="1">
                    <c:v>Abbott Laboratories - Medicina - Dispositivos</c:v>
                  </c:pt>
                  <c:pt idx="2">
                    <c:v>AbbVie - Fabricantes de medicamentos - General</c:v>
                  </c:pt>
                  <c:pt idx="3">
                    <c:v>Amgen - Fabricantes de medicamentos - General</c:v>
                  </c:pt>
                  <c:pt idx="4">
                    <c:v>Boston Scientific - Medicina - Dispositivos</c:v>
                  </c:pt>
                  <c:pt idx="5">
                    <c:v>Intuitive Surgical - Medicina - Instrumentos y suministros</c:v>
                  </c:pt>
                  <c:pt idx="6">
                    <c:v>Stryker Corporation - Medicina - Dispositivos</c:v>
                  </c:pt>
                  <c:pt idx="7">
                    <c:v>Humana - Medicina - Planes de salud</c:v>
                  </c:pt>
                  <c:pt idx="8">
                    <c:v>UnitedHealth - Medicina - Planes de salud</c:v>
                  </c:pt>
                  <c:pt idx="9">
                    <c:v>HCA Healthcare - Medicina - Centros de atención</c:v>
                  </c:pt>
                  <c:pt idx="10">
                    <c:v>Bristol-Myers Squibb - Fabricantes de medicamentos - General</c:v>
                  </c:pt>
                  <c:pt idx="11">
                    <c:v>Thermo Fisher Scientific - Medicina - Diagnóstico e investigación</c:v>
                  </c:pt>
                  <c:pt idx="12">
                    <c:v>Danaher - Medicina - Diagnóstico e investigación</c:v>
                  </c:pt>
                  <c:pt idx="13">
                    <c:v>Eli Lilly - Farmacéutica</c:v>
                  </c:pt>
                  <c:pt idx="14">
                    <c:v>Gilead Sciences - Farmacéutica</c:v>
                  </c:pt>
                  <c:pt idx="15">
                    <c:v>Johnson &amp; Johnson - Farmacéutica</c:v>
                  </c:pt>
                  <c:pt idx="16">
                    <c:v>Merck - Farmacéutica</c:v>
                  </c:pt>
                  <c:pt idx="17">
                    <c:v>Pfizer - Farmacéutica</c:v>
                  </c:pt>
                </c15:dlblRangeCache>
              </c15:datalabelsRange>
            </c:ext>
            <c:ext xmlns:c16="http://schemas.microsoft.com/office/drawing/2014/chart" uri="{C3380CC4-5D6E-409C-BE32-E72D297353CC}">
              <c16:uniqueId val="{00000012-43F3-48BE-8ADB-DB17935F74A2}"/>
            </c:ext>
          </c:extLst>
        </c:ser>
        <c:dLbls>
          <c:dLblPos val="ctr"/>
          <c:showLegendKey val="0"/>
          <c:showVal val="1"/>
          <c:showCatName val="0"/>
          <c:showSerName val="0"/>
          <c:showPercent val="0"/>
          <c:showBubbleSize val="0"/>
        </c:dLbls>
        <c:axId val="228572176"/>
        <c:axId val="228575536"/>
      </c:scatterChart>
      <c:valAx>
        <c:axId val="228572176"/>
        <c:scaling>
          <c:orientation val="minMax"/>
          <c:min val="-6.0000000000000012E-2"/>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2000" b="1"/>
                  <a:t>EVA</a:t>
                </a:r>
              </a:p>
            </c:rich>
          </c:tx>
          <c:layout>
            <c:manualLayout>
              <c:xMode val="edge"/>
              <c:yMode val="edge"/>
              <c:x val="0.49284150871005244"/>
              <c:y val="0.9062161916204857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ln>
                  <a:solidFill>
                    <a:schemeClr val="tx1"/>
                  </a:solidFill>
                </a:ln>
                <a:solidFill>
                  <a:schemeClr val="tx1">
                    <a:lumMod val="65000"/>
                    <a:lumOff val="35000"/>
                  </a:schemeClr>
                </a:solidFill>
                <a:latin typeface="+mn-lt"/>
                <a:ea typeface="+mn-ea"/>
                <a:cs typeface="+mn-cs"/>
              </a:defRPr>
            </a:pPr>
            <a:endParaRPr lang="en-US"/>
          </a:p>
        </c:txPr>
        <c:crossAx val="228575536"/>
        <c:crosses val="autoZero"/>
        <c:crossBetween val="midCat"/>
      </c:valAx>
      <c:valAx>
        <c:axId val="2285755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r>
                  <a:rPr lang="en-US" sz="2000" b="1" i="0" u="none" strike="noStrike" kern="1200" baseline="0">
                    <a:solidFill>
                      <a:sysClr val="windowText" lastClr="000000">
                        <a:lumMod val="65000"/>
                        <a:lumOff val="35000"/>
                      </a:sysClr>
                    </a:solidFill>
                  </a:rPr>
                  <a:t>Crecimiento de ventas</a:t>
                </a:r>
              </a:p>
            </c:rich>
          </c:tx>
          <c:layout>
            <c:manualLayout>
              <c:xMode val="edge"/>
              <c:yMode val="edge"/>
              <c:x val="2.2014965350024219E-2"/>
              <c:y val="0.32459930742171528"/>
            </c:manualLayout>
          </c:layout>
          <c:overlay val="0"/>
          <c:spPr>
            <a:noFill/>
            <a:ln>
              <a:noFill/>
            </a:ln>
            <a:effectLst/>
          </c:spPr>
          <c:txPr>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ln>
                  <a:solidFill>
                    <a:schemeClr val="tx1"/>
                  </a:solidFill>
                </a:ln>
                <a:solidFill>
                  <a:schemeClr val="tx1">
                    <a:lumMod val="65000"/>
                    <a:lumOff val="35000"/>
                  </a:schemeClr>
                </a:solidFill>
                <a:latin typeface="+mn-lt"/>
                <a:ea typeface="+mn-ea"/>
                <a:cs typeface="+mn-cs"/>
              </a:defRPr>
            </a:pPr>
            <a:endParaRPr lang="en-US"/>
          </a:p>
        </c:txPr>
        <c:crossAx val="22857217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r">
              <a:defRPr sz="1400" b="0" i="0" u="none" strike="noStrike" kern="1200" spc="0" baseline="0">
                <a:solidFill>
                  <a:schemeClr val="tx1">
                    <a:lumMod val="65000"/>
                    <a:lumOff val="35000"/>
                  </a:schemeClr>
                </a:solidFill>
                <a:latin typeface="+mn-lt"/>
                <a:ea typeface="+mn-ea"/>
                <a:cs typeface="+mn-cs"/>
              </a:defRPr>
            </a:pPr>
            <a:r>
              <a:rPr lang="en-US" sz="2000" b="1"/>
              <a:t>Leisure</a:t>
            </a:r>
          </a:p>
        </c:rich>
      </c:tx>
      <c:overlay val="0"/>
      <c:spPr>
        <a:noFill/>
        <a:ln>
          <a:noFill/>
        </a:ln>
        <a:effectLst/>
      </c:spPr>
      <c:txPr>
        <a:bodyPr rot="0" spcFirstLastPara="1" vertOverflow="ellipsis" vert="horz" wrap="square" anchor="ctr" anchorCtr="1"/>
        <a:lstStyle/>
        <a:p>
          <a:pPr algn="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536038607593478"/>
          <c:y val="9.7355086944015234E-2"/>
          <c:w val="0.84026697576162401"/>
          <c:h val="0.77653233894801688"/>
        </c:manualLayout>
      </c:layout>
      <c:scatterChart>
        <c:scatterStyle val="lineMarker"/>
        <c:varyColors val="0"/>
        <c:ser>
          <c:idx val="0"/>
          <c:order val="0"/>
          <c:tx>
            <c:v>Energy</c:v>
          </c:tx>
          <c:spPr>
            <a:ln w="25400" cap="rnd">
              <a:noFill/>
              <a:round/>
            </a:ln>
            <a:effectLst/>
          </c:spPr>
          <c:marker>
            <c:symbol val="circle"/>
            <c:size val="5"/>
            <c:spPr>
              <a:solidFill>
                <a:schemeClr val="accent1"/>
              </a:solidFill>
              <a:ln w="9525">
                <a:solidFill>
                  <a:schemeClr val="accent1"/>
                </a:solidFill>
              </a:ln>
              <a:effectLst/>
            </c:spPr>
          </c:marker>
          <c:dLbls>
            <c:dLbl>
              <c:idx val="0"/>
              <c:layout>
                <c:manualLayout>
                  <c:x val="-4.2919145500443893E-2"/>
                  <c:y val="-0.16182335419994509"/>
                </c:manualLayout>
              </c:layout>
              <c:tx>
                <c:rich>
                  <a:bodyPr/>
                  <a:lstStyle/>
                  <a:p>
                    <a:fld id="{7BE8C0DC-D8C5-42AA-A15E-2F71E1F0CD11}"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5F46-465E-997B-A8EBC2291F08}"/>
                </c:ext>
              </c:extLst>
            </c:dLbl>
            <c:dLbl>
              <c:idx val="1"/>
              <c:layout>
                <c:manualLayout>
                  <c:x val="7.4682022970927353E-2"/>
                  <c:y val="2.6296295057491016E-2"/>
                </c:manualLayout>
              </c:layout>
              <c:tx>
                <c:rich>
                  <a:bodyPr/>
                  <a:lstStyle/>
                  <a:p>
                    <a:fld id="{783A9A18-360F-4355-BD55-D35DFEEE20D8}"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5F46-465E-997B-A8EBC2291F08}"/>
                </c:ext>
              </c:extLst>
            </c:dLbl>
            <c:dLbl>
              <c:idx val="2"/>
              <c:layout>
                <c:manualLayout>
                  <c:x val="2.3632437439827885E-2"/>
                  <c:y val="-0.12541309950495752"/>
                </c:manualLayout>
              </c:layout>
              <c:tx>
                <c:rich>
                  <a:bodyPr/>
                  <a:lstStyle/>
                  <a:p>
                    <a:fld id="{58B72452-1427-4F58-8534-164E5218318B}"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5F46-465E-997B-A8EBC2291F08}"/>
                </c:ext>
              </c:extLst>
            </c:dLbl>
            <c:dLbl>
              <c:idx val="3"/>
              <c:tx>
                <c:rich>
                  <a:bodyPr/>
                  <a:lstStyle/>
                  <a:p>
                    <a:fld id="{6F64CAB5-4964-4C71-9254-32F48D24543F}"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5F46-465E-997B-A8EBC2291F08}"/>
                </c:ext>
              </c:extLst>
            </c:dLbl>
            <c:dLbl>
              <c:idx val="4"/>
              <c:layout>
                <c:manualLayout>
                  <c:x val="-8.2280783116073813E-2"/>
                  <c:y val="-4.8547006259983587E-2"/>
                </c:manualLayout>
              </c:layout>
              <c:tx>
                <c:rich>
                  <a:bodyPr/>
                  <a:lstStyle/>
                  <a:p>
                    <a:fld id="{D1834B03-9A15-483F-99FF-5832C64478D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5F46-465E-997B-A8EBC2291F08}"/>
                </c:ext>
              </c:extLst>
            </c:dLbl>
            <c:dLbl>
              <c:idx val="5"/>
              <c:layout>
                <c:manualLayout>
                  <c:x val="5.3726697133629653E-2"/>
                  <c:y val="1.6182335419994445E-2"/>
                </c:manualLayout>
              </c:layout>
              <c:tx>
                <c:rich>
                  <a:bodyPr/>
                  <a:lstStyle/>
                  <a:p>
                    <a:fld id="{3A904D05-E531-45E0-A965-CADCC4899F34}"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5F46-465E-997B-A8EBC2291F08}"/>
                </c:ext>
              </c:extLst>
            </c:dLbl>
            <c:dLbl>
              <c:idx val="6"/>
              <c:layout>
                <c:manualLayout>
                  <c:x val="-8.0897327627555027E-2"/>
                  <c:y val="6.4719105704262994E-2"/>
                </c:manualLayout>
              </c:layout>
              <c:tx>
                <c:rich>
                  <a:bodyPr/>
                  <a:lstStyle/>
                  <a:p>
                    <a:fld id="{6D169444-90E0-45D1-825F-D4CE0D418326}"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5F46-465E-997B-A8EBC2291F08}"/>
                </c:ext>
              </c:extLst>
            </c:dLbl>
            <c:dLbl>
              <c:idx val="7"/>
              <c:layout>
                <c:manualLayout>
                  <c:x val="4.701491718418621E-3"/>
                  <c:y val="0.11529913986746086"/>
                </c:manualLayout>
              </c:layout>
              <c:tx>
                <c:rich>
                  <a:bodyPr/>
                  <a:lstStyle/>
                  <a:p>
                    <a:fld id="{A43234E3-07A5-4C99-9C86-A13FA5289BC7}"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5F46-465E-997B-A8EBC2291F08}"/>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EVA!$C$78:$C$85</c:f>
              <c:numCache>
                <c:formatCode>0%</c:formatCode>
                <c:ptCount val="8"/>
                <c:pt idx="0">
                  <c:v>9.655575181030801E-3</c:v>
                </c:pt>
                <c:pt idx="1">
                  <c:v>-5.7989632564501688E-2</c:v>
                </c:pt>
                <c:pt idx="2">
                  <c:v>8.3611845213508507E-2</c:v>
                </c:pt>
                <c:pt idx="3">
                  <c:v>0.1133440950063019</c:v>
                </c:pt>
                <c:pt idx="4">
                  <c:v>7.1440771823891996E-2</c:v>
                </c:pt>
                <c:pt idx="5">
                  <c:v>0.1141108945347106</c:v>
                </c:pt>
                <c:pt idx="6">
                  <c:v>0.40590606421247294</c:v>
                </c:pt>
                <c:pt idx="7">
                  <c:v>0.35332480167890867</c:v>
                </c:pt>
              </c:numCache>
            </c:numRef>
          </c:xVal>
          <c:yVal>
            <c:numRef>
              <c:f>EVA!$D$78:$D$85</c:f>
              <c:numCache>
                <c:formatCode>0%</c:formatCode>
                <c:ptCount val="8"/>
                <c:pt idx="0">
                  <c:v>6.7823934646557005E-2</c:v>
                </c:pt>
                <c:pt idx="1">
                  <c:v>3.8940804997084501E-2</c:v>
                </c:pt>
                <c:pt idx="2">
                  <c:v>9.3986122744380937E-2</c:v>
                </c:pt>
                <c:pt idx="3">
                  <c:v>-3.3010527896529342E-2</c:v>
                </c:pt>
                <c:pt idx="4">
                  <c:v>0.19930641322950521</c:v>
                </c:pt>
                <c:pt idx="5">
                  <c:v>5.7327474225181828E-2</c:v>
                </c:pt>
                <c:pt idx="6">
                  <c:v>0.25072368775573722</c:v>
                </c:pt>
                <c:pt idx="7">
                  <c:v>0.13874970926875499</c:v>
                </c:pt>
              </c:numCache>
            </c:numRef>
          </c:yVal>
          <c:smooth val="0"/>
          <c:extLst>
            <c:ext xmlns:c15="http://schemas.microsoft.com/office/drawing/2012/chart" uri="{02D57815-91ED-43cb-92C2-25804820EDAC}">
              <c15:datalabelsRange>
                <c15:f>EVA!$A$78:$A$85</c15:f>
                <c15:dlblRangeCache>
                  <c:ptCount val="8"/>
                  <c:pt idx="0">
                    <c:v>Marriott International - Travel Lodging</c:v>
                  </c:pt>
                  <c:pt idx="1">
                    <c:v>Walt Disney - Entertainment</c:v>
                  </c:pt>
                  <c:pt idx="2">
                    <c:v>Chipotle Mexican Grill - Restaurants</c:v>
                  </c:pt>
                  <c:pt idx="3">
                    <c:v>McDonald - Restaurants</c:v>
                  </c:pt>
                  <c:pt idx="4">
                    <c:v>Netflix - Entertainment</c:v>
                  </c:pt>
                  <c:pt idx="5">
                    <c:v>Starbucks  - Restaurants</c:v>
                  </c:pt>
                  <c:pt idx="6">
                    <c:v>Airbnb - Travel Services</c:v>
                  </c:pt>
                  <c:pt idx="7">
                    <c:v>Booking Holdings (Booking.com) - Travel Services</c:v>
                  </c:pt>
                </c15:dlblRangeCache>
              </c15:datalabelsRange>
            </c:ext>
            <c:ext xmlns:c16="http://schemas.microsoft.com/office/drawing/2014/chart" uri="{C3380CC4-5D6E-409C-BE32-E72D297353CC}">
              <c16:uniqueId val="{00000008-5F46-465E-997B-A8EBC2291F08}"/>
            </c:ext>
          </c:extLst>
        </c:ser>
        <c:dLbls>
          <c:dLblPos val="ctr"/>
          <c:showLegendKey val="0"/>
          <c:showVal val="1"/>
          <c:showCatName val="0"/>
          <c:showSerName val="0"/>
          <c:showPercent val="0"/>
          <c:showBubbleSize val="0"/>
        </c:dLbls>
        <c:axId val="228572176"/>
        <c:axId val="228575536"/>
      </c:scatterChart>
      <c:valAx>
        <c:axId val="22857217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2000" b="1"/>
                  <a:t>EVA</a:t>
                </a:r>
              </a:p>
            </c:rich>
          </c:tx>
          <c:layout>
            <c:manualLayout>
              <c:xMode val="edge"/>
              <c:yMode val="edge"/>
              <c:x val="0.51779175844367764"/>
              <c:y val="0.9183394787686558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ln>
                  <a:solidFill>
                    <a:schemeClr val="tx1"/>
                  </a:solidFill>
                </a:ln>
                <a:solidFill>
                  <a:schemeClr val="tx1">
                    <a:lumMod val="65000"/>
                    <a:lumOff val="35000"/>
                  </a:schemeClr>
                </a:solidFill>
                <a:latin typeface="+mn-lt"/>
                <a:ea typeface="+mn-ea"/>
                <a:cs typeface="+mn-cs"/>
              </a:defRPr>
            </a:pPr>
            <a:endParaRPr lang="en-US"/>
          </a:p>
        </c:txPr>
        <c:crossAx val="228575536"/>
        <c:crosses val="autoZero"/>
        <c:crossBetween val="midCat"/>
      </c:valAx>
      <c:valAx>
        <c:axId val="228575536"/>
        <c:scaling>
          <c:orientation val="minMax"/>
          <c:min val="-5.000000000000001E-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r>
                  <a:rPr lang="en-US" sz="2000" b="1"/>
                  <a:t>Sales Growth</a:t>
                </a:r>
              </a:p>
            </c:rich>
          </c:tx>
          <c:layout>
            <c:manualLayout>
              <c:xMode val="edge"/>
              <c:yMode val="edge"/>
              <c:x val="2.4950249733625172E-2"/>
              <c:y val="0.39945992505835726"/>
            </c:manualLayout>
          </c:layout>
          <c:overlay val="0"/>
          <c:spPr>
            <a:noFill/>
            <a:ln>
              <a:noFill/>
            </a:ln>
            <a:effectLst/>
          </c:spPr>
          <c:txPr>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ln>
                  <a:solidFill>
                    <a:schemeClr val="tx1"/>
                  </a:solidFill>
                </a:ln>
                <a:solidFill>
                  <a:schemeClr val="tx1">
                    <a:lumMod val="65000"/>
                    <a:lumOff val="35000"/>
                  </a:schemeClr>
                </a:solidFill>
                <a:latin typeface="+mn-lt"/>
                <a:ea typeface="+mn-ea"/>
                <a:cs typeface="+mn-cs"/>
              </a:defRPr>
            </a:pPr>
            <a:endParaRPr lang="en-US"/>
          </a:p>
        </c:txPr>
        <c:crossAx val="22857217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r">
              <a:defRPr sz="1400" b="0" i="0" u="none" strike="noStrike" kern="1200" spc="0" baseline="0">
                <a:solidFill>
                  <a:schemeClr val="tx1">
                    <a:lumMod val="65000"/>
                    <a:lumOff val="35000"/>
                  </a:schemeClr>
                </a:solidFill>
                <a:latin typeface="+mn-lt"/>
                <a:ea typeface="+mn-ea"/>
                <a:cs typeface="+mn-cs"/>
              </a:defRPr>
            </a:pPr>
            <a:r>
              <a:rPr lang="en-US" sz="2000" b="1"/>
              <a:t>Ocio</a:t>
            </a:r>
          </a:p>
        </c:rich>
      </c:tx>
      <c:overlay val="0"/>
      <c:spPr>
        <a:noFill/>
        <a:ln>
          <a:noFill/>
        </a:ln>
        <a:effectLst/>
      </c:spPr>
      <c:txPr>
        <a:bodyPr rot="0" spcFirstLastPara="1" vertOverflow="ellipsis" vert="horz" wrap="square" anchor="ctr" anchorCtr="1"/>
        <a:lstStyle/>
        <a:p>
          <a:pPr algn="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536038607593478"/>
          <c:y val="9.7355086944015234E-2"/>
          <c:w val="0.84026697576162401"/>
          <c:h val="0.77653233894801688"/>
        </c:manualLayout>
      </c:layout>
      <c:scatterChart>
        <c:scatterStyle val="lineMarker"/>
        <c:varyColors val="0"/>
        <c:ser>
          <c:idx val="0"/>
          <c:order val="0"/>
          <c:tx>
            <c:v>Energy</c:v>
          </c:tx>
          <c:spPr>
            <a:ln w="25400" cap="rnd">
              <a:noFill/>
              <a:round/>
            </a:ln>
            <a:effectLst/>
          </c:spPr>
          <c:marker>
            <c:symbol val="circle"/>
            <c:size val="5"/>
            <c:spPr>
              <a:solidFill>
                <a:schemeClr val="accent1"/>
              </a:solidFill>
              <a:ln w="9525">
                <a:solidFill>
                  <a:schemeClr val="accent1"/>
                </a:solidFill>
              </a:ln>
              <a:effectLst/>
            </c:spPr>
          </c:marker>
          <c:dLbls>
            <c:dLbl>
              <c:idx val="0"/>
              <c:layout>
                <c:manualLayout>
                  <c:x val="-4.2919145500443893E-2"/>
                  <c:y val="-0.16182335419994509"/>
                </c:manualLayout>
              </c:layout>
              <c:tx>
                <c:rich>
                  <a:bodyPr/>
                  <a:lstStyle/>
                  <a:p>
                    <a:fld id="{AC55186A-B17A-42F2-B7B2-B67B795A023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DFA2-44CB-8E6C-3F56C8CF273C}"/>
                </c:ext>
              </c:extLst>
            </c:dLbl>
            <c:dLbl>
              <c:idx val="1"/>
              <c:layout>
                <c:manualLayout>
                  <c:x val="7.4682022970927353E-2"/>
                  <c:y val="2.6296295057491016E-2"/>
                </c:manualLayout>
              </c:layout>
              <c:tx>
                <c:rich>
                  <a:bodyPr/>
                  <a:lstStyle/>
                  <a:p>
                    <a:fld id="{B62436F2-5916-4281-BF99-2A40F91216B7}"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DFA2-44CB-8E6C-3F56C8CF273C}"/>
                </c:ext>
              </c:extLst>
            </c:dLbl>
            <c:dLbl>
              <c:idx val="2"/>
              <c:layout>
                <c:manualLayout>
                  <c:x val="2.3632437439827885E-2"/>
                  <c:y val="-0.12541309950495752"/>
                </c:manualLayout>
              </c:layout>
              <c:tx>
                <c:rich>
                  <a:bodyPr/>
                  <a:lstStyle/>
                  <a:p>
                    <a:fld id="{AA6D8820-3616-472B-AC4B-C6426C6E4CA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DFA2-44CB-8E6C-3F56C8CF273C}"/>
                </c:ext>
              </c:extLst>
            </c:dLbl>
            <c:dLbl>
              <c:idx val="3"/>
              <c:tx>
                <c:rich>
                  <a:bodyPr/>
                  <a:lstStyle/>
                  <a:p>
                    <a:fld id="{3E143238-D7F4-4A1F-8F59-BDEC1F8C5625}"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DFA2-44CB-8E6C-3F56C8CF273C}"/>
                </c:ext>
              </c:extLst>
            </c:dLbl>
            <c:dLbl>
              <c:idx val="4"/>
              <c:layout>
                <c:manualLayout>
                  <c:x val="-8.2280783116073813E-2"/>
                  <c:y val="-4.8547006259983587E-2"/>
                </c:manualLayout>
              </c:layout>
              <c:tx>
                <c:rich>
                  <a:bodyPr/>
                  <a:lstStyle/>
                  <a:p>
                    <a:fld id="{80D45579-159B-4EE2-8EF5-2371DDF589D5}"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DFA2-44CB-8E6C-3F56C8CF273C}"/>
                </c:ext>
              </c:extLst>
            </c:dLbl>
            <c:dLbl>
              <c:idx val="5"/>
              <c:layout>
                <c:manualLayout>
                  <c:x val="5.3726697133629653E-2"/>
                  <c:y val="1.6182335419994445E-2"/>
                </c:manualLayout>
              </c:layout>
              <c:tx>
                <c:rich>
                  <a:bodyPr/>
                  <a:lstStyle/>
                  <a:p>
                    <a:fld id="{419C0C2F-DF4B-499D-98D9-AAF19127B80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DFA2-44CB-8E6C-3F56C8CF273C}"/>
                </c:ext>
              </c:extLst>
            </c:dLbl>
            <c:dLbl>
              <c:idx val="6"/>
              <c:layout>
                <c:manualLayout>
                  <c:x val="-8.0897327627555027E-2"/>
                  <c:y val="6.4719105704262994E-2"/>
                </c:manualLayout>
              </c:layout>
              <c:tx>
                <c:rich>
                  <a:bodyPr/>
                  <a:lstStyle/>
                  <a:p>
                    <a:fld id="{7BB9B9AF-7F6F-47BA-B215-7B05BD820777}"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DFA2-44CB-8E6C-3F56C8CF273C}"/>
                </c:ext>
              </c:extLst>
            </c:dLbl>
            <c:dLbl>
              <c:idx val="7"/>
              <c:layout>
                <c:manualLayout>
                  <c:x val="4.701491718418621E-3"/>
                  <c:y val="0.11529913986746086"/>
                </c:manualLayout>
              </c:layout>
              <c:tx>
                <c:rich>
                  <a:bodyPr/>
                  <a:lstStyle/>
                  <a:p>
                    <a:fld id="{1F3F712B-64A8-48D9-8596-22AE4903373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DFA2-44CB-8E6C-3F56C8CF273C}"/>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EVA!$C$78:$C$85</c:f>
              <c:numCache>
                <c:formatCode>0%</c:formatCode>
                <c:ptCount val="8"/>
                <c:pt idx="0">
                  <c:v>9.655575181030801E-3</c:v>
                </c:pt>
                <c:pt idx="1">
                  <c:v>-5.7989632564501688E-2</c:v>
                </c:pt>
                <c:pt idx="2">
                  <c:v>8.3611845213508507E-2</c:v>
                </c:pt>
                <c:pt idx="3">
                  <c:v>0.1133440950063019</c:v>
                </c:pt>
                <c:pt idx="4">
                  <c:v>7.1440771823891996E-2</c:v>
                </c:pt>
                <c:pt idx="5">
                  <c:v>0.1141108945347106</c:v>
                </c:pt>
                <c:pt idx="6">
                  <c:v>0.40590606421247294</c:v>
                </c:pt>
                <c:pt idx="7">
                  <c:v>0.35332480167890867</c:v>
                </c:pt>
              </c:numCache>
            </c:numRef>
          </c:xVal>
          <c:yVal>
            <c:numRef>
              <c:f>EVA!$D$78:$D$85</c:f>
              <c:numCache>
                <c:formatCode>0%</c:formatCode>
                <c:ptCount val="8"/>
                <c:pt idx="0">
                  <c:v>6.7823934646557005E-2</c:v>
                </c:pt>
                <c:pt idx="1">
                  <c:v>3.8940804997084501E-2</c:v>
                </c:pt>
                <c:pt idx="2">
                  <c:v>9.3986122744380937E-2</c:v>
                </c:pt>
                <c:pt idx="3">
                  <c:v>-3.3010527896529342E-2</c:v>
                </c:pt>
                <c:pt idx="4">
                  <c:v>0.19930641322950521</c:v>
                </c:pt>
                <c:pt idx="5">
                  <c:v>5.7327474225181828E-2</c:v>
                </c:pt>
                <c:pt idx="6">
                  <c:v>0.25072368775573722</c:v>
                </c:pt>
                <c:pt idx="7">
                  <c:v>0.13874970926875499</c:v>
                </c:pt>
              </c:numCache>
            </c:numRef>
          </c:yVal>
          <c:smooth val="0"/>
          <c:extLst>
            <c:ext xmlns:c15="http://schemas.microsoft.com/office/drawing/2012/chart" uri="{02D57815-91ED-43cb-92C2-25804820EDAC}">
              <c15:datalabelsRange>
                <c15:f>EVA!$B$78:$B$85</c15:f>
                <c15:dlblRangeCache>
                  <c:ptCount val="8"/>
                  <c:pt idx="0">
                    <c:v>Marriott International - Alojamiento turístico</c:v>
                  </c:pt>
                  <c:pt idx="1">
                    <c:v>Walt Disney - Entretenimiento</c:v>
                  </c:pt>
                  <c:pt idx="2">
                    <c:v>Chipotle Mexican Grill - Restaurantes</c:v>
                  </c:pt>
                  <c:pt idx="3">
                    <c:v>McDonald's - Restaurantes</c:v>
                  </c:pt>
                  <c:pt idx="4">
                    <c:v>Netflix - Entretenimiento</c:v>
                  </c:pt>
                  <c:pt idx="5">
                    <c:v>Starbucks - Restaurantes</c:v>
                  </c:pt>
                  <c:pt idx="6">
                    <c:v>Airbnb - Servicios turísticos</c:v>
                  </c:pt>
                  <c:pt idx="7">
                    <c:v>Booking Holdings (Booking.com) - Servicios turísticos</c:v>
                  </c:pt>
                </c15:dlblRangeCache>
              </c15:datalabelsRange>
            </c:ext>
            <c:ext xmlns:c16="http://schemas.microsoft.com/office/drawing/2014/chart" uri="{C3380CC4-5D6E-409C-BE32-E72D297353CC}">
              <c16:uniqueId val="{00000008-DFA2-44CB-8E6C-3F56C8CF273C}"/>
            </c:ext>
          </c:extLst>
        </c:ser>
        <c:dLbls>
          <c:dLblPos val="ctr"/>
          <c:showLegendKey val="0"/>
          <c:showVal val="1"/>
          <c:showCatName val="0"/>
          <c:showSerName val="0"/>
          <c:showPercent val="0"/>
          <c:showBubbleSize val="0"/>
        </c:dLbls>
        <c:axId val="228572176"/>
        <c:axId val="228575536"/>
      </c:scatterChart>
      <c:valAx>
        <c:axId val="22857217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2000" b="1"/>
                  <a:t>EVA</a:t>
                </a:r>
              </a:p>
            </c:rich>
          </c:tx>
          <c:layout>
            <c:manualLayout>
              <c:xMode val="edge"/>
              <c:yMode val="edge"/>
              <c:x val="0.51779175844367764"/>
              <c:y val="0.9183394787686558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ln>
                  <a:solidFill>
                    <a:schemeClr val="tx1"/>
                  </a:solidFill>
                </a:ln>
                <a:solidFill>
                  <a:schemeClr val="tx1">
                    <a:lumMod val="65000"/>
                    <a:lumOff val="35000"/>
                  </a:schemeClr>
                </a:solidFill>
                <a:latin typeface="+mn-lt"/>
                <a:ea typeface="+mn-ea"/>
                <a:cs typeface="+mn-cs"/>
              </a:defRPr>
            </a:pPr>
            <a:endParaRPr lang="en-US"/>
          </a:p>
        </c:txPr>
        <c:crossAx val="228575536"/>
        <c:crosses val="autoZero"/>
        <c:crossBetween val="midCat"/>
      </c:valAx>
      <c:valAx>
        <c:axId val="228575536"/>
        <c:scaling>
          <c:orientation val="minMax"/>
          <c:min val="-5.000000000000001E-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r>
                  <a:rPr lang="en-US" sz="2000" b="1" i="0" u="none" strike="noStrike" kern="1200" baseline="0">
                    <a:solidFill>
                      <a:sysClr val="windowText" lastClr="000000">
                        <a:lumMod val="65000"/>
                        <a:lumOff val="35000"/>
                      </a:sysClr>
                    </a:solidFill>
                  </a:rPr>
                  <a:t>Crecimiento de ventas</a:t>
                </a:r>
              </a:p>
            </c:rich>
          </c:tx>
          <c:layout>
            <c:manualLayout>
              <c:xMode val="edge"/>
              <c:yMode val="edge"/>
              <c:x val="2.4950224718334954E-2"/>
              <c:y val="0.26793258020941779"/>
            </c:manualLayout>
          </c:layout>
          <c:overlay val="0"/>
          <c:spPr>
            <a:noFill/>
            <a:ln>
              <a:noFill/>
            </a:ln>
            <a:effectLst/>
          </c:spPr>
          <c:txPr>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ln>
                  <a:solidFill>
                    <a:schemeClr val="tx1"/>
                  </a:solidFill>
                </a:ln>
                <a:solidFill>
                  <a:schemeClr val="tx1">
                    <a:lumMod val="65000"/>
                    <a:lumOff val="35000"/>
                  </a:schemeClr>
                </a:solidFill>
                <a:latin typeface="+mn-lt"/>
                <a:ea typeface="+mn-ea"/>
                <a:cs typeface="+mn-cs"/>
              </a:defRPr>
            </a:pPr>
            <a:endParaRPr lang="en-US"/>
          </a:p>
        </c:txPr>
        <c:crossAx val="22857217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r>
              <a:rPr lang="en-US" sz="2000" b="1"/>
              <a:t>Electronics,</a:t>
            </a:r>
            <a:r>
              <a:rPr lang="en-US" sz="2000" b="1" baseline="0"/>
              <a:t> semiconductors</a:t>
            </a:r>
            <a:endParaRPr lang="en-US" sz="2000" b="1"/>
          </a:p>
        </c:rich>
      </c:tx>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628078333845668"/>
          <c:y val="0.10094673008535301"/>
          <c:w val="0.85414007733537345"/>
          <c:h val="0.75273521722639558"/>
        </c:manualLayout>
      </c:layout>
      <c:scatterChart>
        <c:scatterStyle val="lineMarker"/>
        <c:varyColors val="0"/>
        <c:ser>
          <c:idx val="0"/>
          <c:order val="0"/>
          <c:tx>
            <c:v>Energy</c:v>
          </c:tx>
          <c:spPr>
            <a:ln w="25400" cap="rnd">
              <a:noFill/>
              <a:round/>
            </a:ln>
            <a:effectLst/>
          </c:spPr>
          <c:marker>
            <c:symbol val="circle"/>
            <c:size val="5"/>
            <c:spPr>
              <a:solidFill>
                <a:schemeClr val="accent1"/>
              </a:solidFill>
              <a:ln w="9525">
                <a:solidFill>
                  <a:schemeClr val="accent1"/>
                </a:solidFill>
              </a:ln>
              <a:effectLst/>
            </c:spPr>
          </c:marker>
          <c:dLbls>
            <c:dLbl>
              <c:idx val="0"/>
              <c:layout>
                <c:manualLayout>
                  <c:x val="-1.968271826715047E-2"/>
                  <c:y val="-0.14655835771447281"/>
                </c:manualLayout>
              </c:layout>
              <c:tx>
                <c:rich>
                  <a:bodyPr/>
                  <a:lstStyle/>
                  <a:p>
                    <a:fld id="{82E8231B-ACBA-407F-B4C5-2F43530FCBD7}"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26AA-445E-AF07-C61E216788D3}"/>
                </c:ext>
              </c:extLst>
            </c:dLbl>
            <c:dLbl>
              <c:idx val="1"/>
              <c:layout>
                <c:manualLayout>
                  <c:x val="-0.14530140425236129"/>
                  <c:y val="-4.5434755051561908E-2"/>
                </c:manualLayout>
              </c:layout>
              <c:tx>
                <c:rich>
                  <a:bodyPr/>
                  <a:lstStyle/>
                  <a:p>
                    <a:fld id="{9A54CD81-296E-41D0-AA9C-D8D2BCEF4254}"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26AA-445E-AF07-C61E216788D3}"/>
                </c:ext>
              </c:extLst>
            </c:dLbl>
            <c:dLbl>
              <c:idx val="2"/>
              <c:layout>
                <c:manualLayout>
                  <c:x val="-0.10362287364038034"/>
                  <c:y val="0.14778203293157802"/>
                </c:manualLayout>
              </c:layout>
              <c:tx>
                <c:rich>
                  <a:bodyPr/>
                  <a:lstStyle/>
                  <a:p>
                    <a:fld id="{86A0E652-FC32-4FF0-A84C-BC07D8628391}"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26AA-445E-AF07-C61E216788D3}"/>
                </c:ext>
              </c:extLst>
            </c:dLbl>
            <c:dLbl>
              <c:idx val="3"/>
              <c:layout>
                <c:manualLayout>
                  <c:x val="9.3493662286186302E-2"/>
                  <c:y val="0.20083657088111623"/>
                </c:manualLayout>
              </c:layout>
              <c:tx>
                <c:rich>
                  <a:bodyPr/>
                  <a:lstStyle/>
                  <a:p>
                    <a:fld id="{30AE905A-DC0A-4B18-A42E-A68EB4773D7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26AA-445E-AF07-C61E216788D3}"/>
                </c:ext>
              </c:extLst>
            </c:dLbl>
            <c:dLbl>
              <c:idx val="4"/>
              <c:tx>
                <c:rich>
                  <a:bodyPr/>
                  <a:lstStyle/>
                  <a:p>
                    <a:fld id="{5459D261-2323-4531-883A-6AC08E98D3B5}" type="CELLRANGE">
                      <a:rPr lang="en-US"/>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26AA-445E-AF07-C61E216788D3}"/>
                </c:ext>
              </c:extLst>
            </c:dLbl>
            <c:dLbl>
              <c:idx val="5"/>
              <c:layout>
                <c:manualLayout>
                  <c:x val="6.503404923439161E-3"/>
                  <c:y val="-4.9949963722902856E-2"/>
                </c:manualLayout>
              </c:layout>
              <c:tx>
                <c:rich>
                  <a:bodyPr/>
                  <a:lstStyle/>
                  <a:p>
                    <a:fld id="{0E0C2652-14FD-4014-932E-5C2902B23DF7}"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26AA-445E-AF07-C61E216788D3}"/>
                </c:ext>
              </c:extLst>
            </c:dLbl>
            <c:dLbl>
              <c:idx val="6"/>
              <c:layout>
                <c:manualLayout>
                  <c:x val="0.2305282925363718"/>
                  <c:y val="0.24735342810605526"/>
                </c:manualLayout>
              </c:layout>
              <c:tx>
                <c:rich>
                  <a:bodyPr/>
                  <a:lstStyle/>
                  <a:p>
                    <a:fld id="{2A72928E-C886-45BF-B8B0-89E4F33DE16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26AA-445E-AF07-C61E216788D3}"/>
                </c:ext>
              </c:extLst>
            </c:dLbl>
            <c:dLbl>
              <c:idx val="7"/>
              <c:layout>
                <c:manualLayout>
                  <c:x val="0.38871203624097561"/>
                  <c:y val="0.24330848399953867"/>
                </c:manualLayout>
              </c:layout>
              <c:tx>
                <c:rich>
                  <a:bodyPr/>
                  <a:lstStyle/>
                  <a:p>
                    <a:fld id="{07CB6540-A6A0-4311-A16D-7A4091D24473}"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26AA-445E-AF07-C61E216788D3}"/>
                </c:ext>
              </c:extLst>
            </c:dLbl>
            <c:dLbl>
              <c:idx val="8"/>
              <c:layout>
                <c:manualLayout>
                  <c:x val="2.9584234242659999E-3"/>
                  <c:y val="1.0821021733770963E-3"/>
                </c:manualLayout>
              </c:layout>
              <c:tx>
                <c:rich>
                  <a:bodyPr/>
                  <a:lstStyle/>
                  <a:p>
                    <a:fld id="{4676C232-3B96-4083-9DCB-EBFA8AECE6EA}"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26AA-445E-AF07-C61E216788D3}"/>
                </c:ext>
              </c:extLst>
            </c:dLbl>
            <c:dLbl>
              <c:idx val="9"/>
              <c:layout>
                <c:manualLayout>
                  <c:x val="-0.14074830492798845"/>
                  <c:y val="-0.12835610923514884"/>
                </c:manualLayout>
              </c:layout>
              <c:tx>
                <c:rich>
                  <a:bodyPr/>
                  <a:lstStyle/>
                  <a:p>
                    <a:fld id="{B313A391-20DA-47BB-9760-B0EE2B2356E2}"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26AA-445E-AF07-C61E216788D3}"/>
                </c:ext>
              </c:extLst>
            </c:dLbl>
            <c:dLbl>
              <c:idx val="10"/>
              <c:layout>
                <c:manualLayout>
                  <c:x val="-0.10579313851753681"/>
                  <c:y val="-0.21734487957851045"/>
                </c:manualLayout>
              </c:layout>
              <c:tx>
                <c:rich>
                  <a:bodyPr/>
                  <a:lstStyle/>
                  <a:p>
                    <a:fld id="{3A90CE5E-43E4-4C17-A5D9-392252245753}"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26AA-445E-AF07-C61E216788D3}"/>
                </c:ext>
              </c:extLst>
            </c:dLbl>
            <c:dLbl>
              <c:idx val="11"/>
              <c:layout>
                <c:manualLayout>
                  <c:x val="-0.1715426038606144"/>
                  <c:y val="-6.3637003530885861E-2"/>
                </c:manualLayout>
              </c:layout>
              <c:tx>
                <c:rich>
                  <a:bodyPr/>
                  <a:lstStyle/>
                  <a:p>
                    <a:fld id="{4F6EB971-4E70-40FF-B0D3-BE9106CD0F1E}"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26AA-445E-AF07-C61E216788D3}"/>
                </c:ext>
              </c:extLst>
            </c:dLbl>
            <c:dLbl>
              <c:idx val="12"/>
              <c:layout>
                <c:manualLayout>
                  <c:x val="-3.3022757760521272E-5"/>
                  <c:y val="1.5239406546184662E-2"/>
                </c:manualLayout>
              </c:layout>
              <c:tx>
                <c:rich>
                  <a:bodyPr/>
                  <a:lstStyle/>
                  <a:p>
                    <a:fld id="{1624690C-B8D2-44EF-B588-1E7075DA5EDB}"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26AA-445E-AF07-C61E216788D3}"/>
                </c:ext>
              </c:extLst>
            </c:dLbl>
            <c:dLbl>
              <c:idx val="13"/>
              <c:layout>
                <c:manualLayout>
                  <c:x val="-6.6040781489335718E-2"/>
                  <c:y val="-5.352464326459478E-2"/>
                </c:manualLayout>
              </c:layout>
              <c:tx>
                <c:rich>
                  <a:bodyPr/>
                  <a:lstStyle/>
                  <a:p>
                    <a:fld id="{F9C37104-5647-4697-9B00-67A3CD0EF96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26AA-445E-AF07-C61E216788D3}"/>
                </c:ext>
              </c:extLst>
            </c:dLbl>
            <c:dLbl>
              <c:idx val="14"/>
              <c:layout>
                <c:manualLayout>
                  <c:x val="0.32556536462320457"/>
                  <c:y val="0.13861020179493605"/>
                </c:manualLayout>
              </c:layout>
              <c:tx>
                <c:rich>
                  <a:bodyPr/>
                  <a:lstStyle/>
                  <a:p>
                    <a:fld id="{1DE901EE-2EAC-441D-BF12-7A13F06B73A2}"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26AA-445E-AF07-C61E216788D3}"/>
                </c:ext>
              </c:extLst>
            </c:dLbl>
            <c:dLbl>
              <c:idx val="15"/>
              <c:layout>
                <c:manualLayout>
                  <c:x val="9.0304310485972608E-2"/>
                  <c:y val="-8.183925201020982E-2"/>
                </c:manualLayout>
              </c:layout>
              <c:tx>
                <c:rich>
                  <a:bodyPr/>
                  <a:lstStyle/>
                  <a:p>
                    <a:fld id="{69E754FF-7E70-4D27-9BE9-F74AD913480B}"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3364-4968-AEAF-72E9C216D720}"/>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EVA!$C$108:$C$123</c:f>
              <c:numCache>
                <c:formatCode>0%</c:formatCode>
                <c:ptCount val="16"/>
                <c:pt idx="0">
                  <c:v>0.34707155549072632</c:v>
                </c:pt>
                <c:pt idx="1">
                  <c:v>-2.8300120177623816E-3</c:v>
                </c:pt>
                <c:pt idx="2">
                  <c:v>-4.7647282264461903E-2</c:v>
                </c:pt>
                <c:pt idx="3">
                  <c:v>-1.8151812302380159E-2</c:v>
                </c:pt>
                <c:pt idx="4">
                  <c:v>5.7048223785421542E-2</c:v>
                </c:pt>
                <c:pt idx="5">
                  <c:v>0.42597460341813054</c:v>
                </c:pt>
                <c:pt idx="6">
                  <c:v>7.2430175655876616E-2</c:v>
                </c:pt>
                <c:pt idx="7">
                  <c:v>0.11860735772289663</c:v>
                </c:pt>
                <c:pt idx="8">
                  <c:v>-4.4060221447057485E-2</c:v>
                </c:pt>
                <c:pt idx="9">
                  <c:v>-2.6089096946541934E-2</c:v>
                </c:pt>
                <c:pt idx="10">
                  <c:v>0.23189586359719311</c:v>
                </c:pt>
                <c:pt idx="11">
                  <c:v>-2.9909094221228782E-2</c:v>
                </c:pt>
                <c:pt idx="12">
                  <c:v>-4.2657333612682438E-2</c:v>
                </c:pt>
                <c:pt idx="13">
                  <c:v>0.88148274356975831</c:v>
                </c:pt>
                <c:pt idx="14">
                  <c:v>0.21959935434103445</c:v>
                </c:pt>
                <c:pt idx="15">
                  <c:v>0.35604092115266717</c:v>
                </c:pt>
              </c:numCache>
            </c:numRef>
          </c:xVal>
          <c:yVal>
            <c:numRef>
              <c:f>EVA!$D$108:$D$123</c:f>
              <c:numCache>
                <c:formatCode>0%</c:formatCode>
                <c:ptCount val="16"/>
                <c:pt idx="0">
                  <c:v>5.8232655405683842E-2</c:v>
                </c:pt>
                <c:pt idx="1">
                  <c:v>0.31045445984726039</c:v>
                </c:pt>
                <c:pt idx="2">
                  <c:v>-7.9497676259923253E-2</c:v>
                </c:pt>
                <c:pt idx="3">
                  <c:v>-6.6686601718876873E-2</c:v>
                </c:pt>
                <c:pt idx="4">
                  <c:v>-3.1091884655249636E-2</c:v>
                </c:pt>
                <c:pt idx="5">
                  <c:v>0.2984810066696113</c:v>
                </c:pt>
                <c:pt idx="6">
                  <c:v>-1.2753441936439769E-2</c:v>
                </c:pt>
                <c:pt idx="7">
                  <c:v>2.2217255430515913E-2</c:v>
                </c:pt>
                <c:pt idx="8">
                  <c:v>0.15235428638251428</c:v>
                </c:pt>
                <c:pt idx="9">
                  <c:v>0.12512213018320301</c:v>
                </c:pt>
                <c:pt idx="10">
                  <c:v>0.11235686050360831</c:v>
                </c:pt>
                <c:pt idx="11">
                  <c:v>-1.7049718768966458E-2</c:v>
                </c:pt>
                <c:pt idx="12">
                  <c:v>8.2999231329743697E-2</c:v>
                </c:pt>
                <c:pt idx="13">
                  <c:v>0.3163017454968573</c:v>
                </c:pt>
                <c:pt idx="14">
                  <c:v>2.5964204447587225E-2</c:v>
                </c:pt>
                <c:pt idx="15">
                  <c:v>1.3912195328878229E-2</c:v>
                </c:pt>
              </c:numCache>
            </c:numRef>
          </c:yVal>
          <c:smooth val="0"/>
          <c:extLst>
            <c:ext xmlns:c15="http://schemas.microsoft.com/office/drawing/2012/chart" uri="{02D57815-91ED-43cb-92C2-25804820EDAC}">
              <c15:datalabelsRange>
                <c15:f>EVA!$A$108:$A$123</c15:f>
                <c15:dlblRangeCache>
                  <c:ptCount val="16"/>
                  <c:pt idx="0">
                    <c:v>Apple - Consumer Electronics</c:v>
                  </c:pt>
                  <c:pt idx="1">
                    <c:v>Dell  - Computer Hardware</c:v>
                  </c:pt>
                  <c:pt idx="2">
                    <c:v>Hewlett Packard Enterprise - Communication Equipment</c:v>
                  </c:pt>
                  <c:pt idx="3">
                    <c:v>IBM - Information Technology Services</c:v>
                  </c:pt>
                  <c:pt idx="4">
                    <c:v>Honeywell - Conglomerates</c:v>
                  </c:pt>
                  <c:pt idx="5">
                    <c:v>Arista Networks - Computer Hardware</c:v>
                  </c:pt>
                  <c:pt idx="6">
                    <c:v>Cisco - Communication Equipment</c:v>
                  </c:pt>
                  <c:pt idx="7">
                    <c:v>Motorola Solutions - Communication Equipment</c:v>
                  </c:pt>
                  <c:pt idx="8">
                    <c:v>AMD - Semiconductors</c:v>
                  </c:pt>
                  <c:pt idx="9">
                    <c:v>Analog Devices - Semiconductors</c:v>
                  </c:pt>
                  <c:pt idx="10">
                    <c:v>Applied Materials - Semiconductors</c:v>
                  </c:pt>
                  <c:pt idx="11">
                    <c:v>Intel - Semiconductors</c:v>
                  </c:pt>
                  <c:pt idx="12">
                    <c:v>Micron Technology - Semiconductors</c:v>
                  </c:pt>
                  <c:pt idx="13">
                    <c:v>NVIDIA - Semiconductors</c:v>
                  </c:pt>
                  <c:pt idx="14">
                    <c:v>QUALCOMM - Semiconductors</c:v>
                  </c:pt>
                  <c:pt idx="15">
                    <c:v>Texas Instruments - Semiconductors</c:v>
                  </c:pt>
                </c15:dlblRangeCache>
              </c15:datalabelsRange>
            </c:ext>
            <c:ext xmlns:c16="http://schemas.microsoft.com/office/drawing/2014/chart" uri="{C3380CC4-5D6E-409C-BE32-E72D297353CC}">
              <c16:uniqueId val="{0000000D-26AA-445E-AF07-C61E216788D3}"/>
            </c:ext>
          </c:extLst>
        </c:ser>
        <c:dLbls>
          <c:dLblPos val="ctr"/>
          <c:showLegendKey val="0"/>
          <c:showVal val="1"/>
          <c:showCatName val="0"/>
          <c:showSerName val="0"/>
          <c:showPercent val="0"/>
          <c:showBubbleSize val="0"/>
        </c:dLbls>
        <c:axId val="228572176"/>
        <c:axId val="228575536"/>
      </c:scatterChart>
      <c:valAx>
        <c:axId val="22857217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2000" b="1"/>
                  <a:t>EVA</a:t>
                </a:r>
              </a:p>
            </c:rich>
          </c:tx>
          <c:layout>
            <c:manualLayout>
              <c:xMode val="edge"/>
              <c:yMode val="edge"/>
              <c:x val="0.49684267821689498"/>
              <c:y val="0.9142983830525991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a:softEdge rad="723900"/>
          </a:effectLst>
        </c:spPr>
        <c:txPr>
          <a:bodyPr rot="-60000000" spcFirstLastPara="1" vertOverflow="ellipsis" vert="horz" wrap="square" anchor="ctr" anchorCtr="1"/>
          <a:lstStyle/>
          <a:p>
            <a:pPr>
              <a:defRPr sz="1600" b="1" i="0" u="none" strike="noStrike" kern="1200" baseline="0">
                <a:ln>
                  <a:solidFill>
                    <a:schemeClr val="tx1"/>
                  </a:solidFill>
                </a:ln>
                <a:solidFill>
                  <a:schemeClr val="tx1">
                    <a:lumMod val="65000"/>
                    <a:lumOff val="35000"/>
                  </a:schemeClr>
                </a:solidFill>
                <a:latin typeface="+mn-lt"/>
                <a:ea typeface="+mn-ea"/>
                <a:cs typeface="+mn-cs"/>
              </a:defRPr>
            </a:pPr>
            <a:endParaRPr lang="en-US"/>
          </a:p>
        </c:txPr>
        <c:crossAx val="228575536"/>
        <c:crosses val="autoZero"/>
        <c:crossBetween val="midCat"/>
      </c:valAx>
      <c:valAx>
        <c:axId val="228575536"/>
        <c:scaling>
          <c:orientation val="minMax"/>
          <c:min val="-0.3000000000000000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r>
                  <a:rPr lang="en-US" sz="2000" b="1"/>
                  <a:t>Sales Growth</a:t>
                </a:r>
              </a:p>
            </c:rich>
          </c:tx>
          <c:layout>
            <c:manualLayout>
              <c:xMode val="edge"/>
              <c:yMode val="edge"/>
              <c:x val="2.4950249733625172E-2"/>
              <c:y val="0.38812226510097003"/>
            </c:manualLayout>
          </c:layout>
          <c:overlay val="0"/>
          <c:spPr>
            <a:noFill/>
            <a:ln>
              <a:noFill/>
            </a:ln>
            <a:effectLst/>
          </c:spPr>
          <c:txPr>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1" i="0" u="none" strike="noStrike" kern="1200" baseline="0">
                <a:ln>
                  <a:solidFill>
                    <a:schemeClr val="tx1"/>
                  </a:solidFill>
                </a:ln>
                <a:solidFill>
                  <a:schemeClr val="tx1">
                    <a:lumMod val="65000"/>
                    <a:lumOff val="35000"/>
                  </a:schemeClr>
                </a:solidFill>
                <a:latin typeface="+mn-lt"/>
                <a:ea typeface="+mn-ea"/>
                <a:cs typeface="+mn-cs"/>
              </a:defRPr>
            </a:pPr>
            <a:endParaRPr lang="en-US"/>
          </a:p>
        </c:txPr>
        <c:crossAx val="22857217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r>
              <a:rPr lang="en-US" sz="2000" b="1"/>
              <a:t>Electronica,</a:t>
            </a:r>
            <a:r>
              <a:rPr lang="en-US" sz="2000" b="1" baseline="0"/>
              <a:t> semiconductores</a:t>
            </a:r>
            <a:endParaRPr lang="en-US" sz="2000" b="1"/>
          </a:p>
        </c:rich>
      </c:tx>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628078333845668"/>
          <c:y val="0.10094673008535301"/>
          <c:w val="0.85414007733537345"/>
          <c:h val="0.75273521722639558"/>
        </c:manualLayout>
      </c:layout>
      <c:scatterChart>
        <c:scatterStyle val="lineMarker"/>
        <c:varyColors val="0"/>
        <c:ser>
          <c:idx val="0"/>
          <c:order val="0"/>
          <c:tx>
            <c:v>Energy</c:v>
          </c:tx>
          <c:spPr>
            <a:ln w="25400" cap="rnd">
              <a:noFill/>
              <a:round/>
            </a:ln>
            <a:effectLst/>
          </c:spPr>
          <c:marker>
            <c:symbol val="circle"/>
            <c:size val="5"/>
            <c:spPr>
              <a:solidFill>
                <a:schemeClr val="accent1"/>
              </a:solidFill>
              <a:ln w="9525">
                <a:solidFill>
                  <a:schemeClr val="accent1"/>
                </a:solidFill>
              </a:ln>
              <a:effectLst/>
            </c:spPr>
          </c:marker>
          <c:dLbls>
            <c:dLbl>
              <c:idx val="0"/>
              <c:layout>
                <c:manualLayout>
                  <c:x val="0.25332870570860966"/>
                  <c:y val="-0.15465234220772955"/>
                </c:manualLayout>
              </c:layout>
              <c:tx>
                <c:rich>
                  <a:bodyPr/>
                  <a:lstStyle/>
                  <a:p>
                    <a:fld id="{1C13055D-B7AF-4F5F-BC70-4752EC969C1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8DCD-40F9-939C-8E640326C780}"/>
                </c:ext>
              </c:extLst>
            </c:dLbl>
            <c:dLbl>
              <c:idx val="1"/>
              <c:layout>
                <c:manualLayout>
                  <c:x val="-0.14530140425236129"/>
                  <c:y val="-4.5434755051561908E-2"/>
                </c:manualLayout>
              </c:layout>
              <c:tx>
                <c:rich>
                  <a:bodyPr/>
                  <a:lstStyle/>
                  <a:p>
                    <a:fld id="{FC42FB44-8C6E-429D-9EEC-45C2FDE61CC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8DCD-40F9-939C-8E640326C780}"/>
                </c:ext>
              </c:extLst>
            </c:dLbl>
            <c:dLbl>
              <c:idx val="2"/>
              <c:layout>
                <c:manualLayout>
                  <c:x val="-0.11096186520552075"/>
                  <c:y val="0.13766451283551426"/>
                </c:manualLayout>
              </c:layout>
              <c:tx>
                <c:rich>
                  <a:bodyPr/>
                  <a:lstStyle/>
                  <a:p>
                    <a:fld id="{A83D71A5-9390-49CA-BCF6-BD553A26950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8DCD-40F9-939C-8E640326C780}"/>
                </c:ext>
              </c:extLst>
            </c:dLbl>
            <c:dLbl>
              <c:idx val="3"/>
              <c:layout>
                <c:manualLayout>
                  <c:x val="9.3493662286186302E-2"/>
                  <c:y val="0.20083657088111623"/>
                </c:manualLayout>
              </c:layout>
              <c:tx>
                <c:rich>
                  <a:bodyPr/>
                  <a:lstStyle/>
                  <a:p>
                    <a:fld id="{C479D9CC-4F35-4DAD-AC3A-90089F416158}"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8DCD-40F9-939C-8E640326C780}"/>
                </c:ext>
              </c:extLst>
            </c:dLbl>
            <c:dLbl>
              <c:idx val="4"/>
              <c:layout>
                <c:manualLayout>
                  <c:x val="-3.2188920814568284E-2"/>
                  <c:y val="7.7975602660056278E-2"/>
                </c:manualLayout>
              </c:layout>
              <c:tx>
                <c:rich>
                  <a:bodyPr/>
                  <a:lstStyle/>
                  <a:p>
                    <a:fld id="{62F25D2A-4F09-4DE8-978C-0A822D3865C1}"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8DCD-40F9-939C-8E640326C780}"/>
                </c:ext>
              </c:extLst>
            </c:dLbl>
            <c:dLbl>
              <c:idx val="5"/>
              <c:layout>
                <c:manualLayout>
                  <c:x val="6.503404923439161E-3"/>
                  <c:y val="-4.9949963722902856E-2"/>
                </c:manualLayout>
              </c:layout>
              <c:tx>
                <c:rich>
                  <a:bodyPr/>
                  <a:lstStyle/>
                  <a:p>
                    <a:fld id="{5F397D27-35E4-4049-A9DE-FE2741E03875}"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8DCD-40F9-939C-8E640326C780}"/>
                </c:ext>
              </c:extLst>
            </c:dLbl>
            <c:dLbl>
              <c:idx val="6"/>
              <c:layout>
                <c:manualLayout>
                  <c:x val="0.2305282925363718"/>
                  <c:y val="0.24735342810605526"/>
                </c:manualLayout>
              </c:layout>
              <c:tx>
                <c:rich>
                  <a:bodyPr/>
                  <a:lstStyle/>
                  <a:p>
                    <a:fld id="{665C3D12-E115-48CE-8754-7CF4DE0FC8B3}"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8DCD-40F9-939C-8E640326C780}"/>
                </c:ext>
              </c:extLst>
            </c:dLbl>
            <c:dLbl>
              <c:idx val="7"/>
              <c:layout>
                <c:manualLayout>
                  <c:x val="0.38871203624097561"/>
                  <c:y val="0.24330848399953867"/>
                </c:manualLayout>
              </c:layout>
              <c:tx>
                <c:rich>
                  <a:bodyPr/>
                  <a:lstStyle/>
                  <a:p>
                    <a:fld id="{95E9AC79-66CB-49EE-AA60-5B7F1A2079B3}"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8DCD-40F9-939C-8E640326C780}"/>
                </c:ext>
              </c:extLst>
            </c:dLbl>
            <c:dLbl>
              <c:idx val="8"/>
              <c:layout>
                <c:manualLayout>
                  <c:x val="2.9584234242659999E-3"/>
                  <c:y val="1.0821021733770963E-3"/>
                </c:manualLayout>
              </c:layout>
              <c:tx>
                <c:rich>
                  <a:bodyPr/>
                  <a:lstStyle/>
                  <a:p>
                    <a:fld id="{F7C5FCCD-FDBC-432A-8BAF-93B5FDBBD4A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8DCD-40F9-939C-8E640326C780}"/>
                </c:ext>
              </c:extLst>
            </c:dLbl>
            <c:dLbl>
              <c:idx val="9"/>
              <c:layout>
                <c:manualLayout>
                  <c:x val="-0.14074830492798845"/>
                  <c:y val="-0.12835610923514884"/>
                </c:manualLayout>
              </c:layout>
              <c:tx>
                <c:rich>
                  <a:bodyPr/>
                  <a:lstStyle/>
                  <a:p>
                    <a:fld id="{6C50D124-6214-45C4-86BF-E40E83A1220E}"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8DCD-40F9-939C-8E640326C780}"/>
                </c:ext>
              </c:extLst>
            </c:dLbl>
            <c:dLbl>
              <c:idx val="10"/>
              <c:layout>
                <c:manualLayout>
                  <c:x val="-0.10872872422373156"/>
                  <c:y val="-0.26186192473285835"/>
                </c:manualLayout>
              </c:layout>
              <c:tx>
                <c:rich>
                  <a:bodyPr/>
                  <a:lstStyle/>
                  <a:p>
                    <a:fld id="{0A67D3A3-E096-411F-BE4C-2444CB9A931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8DCD-40F9-939C-8E640326C780}"/>
                </c:ext>
              </c:extLst>
            </c:dLbl>
            <c:dLbl>
              <c:idx val="11"/>
              <c:layout>
                <c:manualLayout>
                  <c:x val="-0.12750851296873336"/>
                  <c:y val="-5.3519469722245326E-2"/>
                </c:manualLayout>
              </c:layout>
              <c:tx>
                <c:rich>
                  <a:bodyPr/>
                  <a:lstStyle/>
                  <a:p>
                    <a:fld id="{5D0BBFEF-398B-40DC-B9BF-BD0F077D3948}"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8DCD-40F9-939C-8E640326C780}"/>
                </c:ext>
              </c:extLst>
            </c:dLbl>
            <c:dLbl>
              <c:idx val="12"/>
              <c:layout>
                <c:manualLayout>
                  <c:x val="0.22600861473255882"/>
                  <c:y val="-5.1536122320019424E-2"/>
                </c:manualLayout>
              </c:layout>
              <c:tx>
                <c:rich>
                  <a:bodyPr/>
                  <a:lstStyle/>
                  <a:p>
                    <a:fld id="{4026B3E8-BCCC-41D6-9526-60690A9DDDF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8DCD-40F9-939C-8E640326C780}"/>
                </c:ext>
              </c:extLst>
            </c:dLbl>
            <c:dLbl>
              <c:idx val="13"/>
              <c:layout>
                <c:manualLayout>
                  <c:x val="-6.6040781489335718E-2"/>
                  <c:y val="-5.352464326459478E-2"/>
                </c:manualLayout>
              </c:layout>
              <c:tx>
                <c:rich>
                  <a:bodyPr/>
                  <a:lstStyle/>
                  <a:p>
                    <a:fld id="{2F58649C-E93D-43AE-859D-F16440B005BF}"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8DCD-40F9-939C-8E640326C780}"/>
                </c:ext>
              </c:extLst>
            </c:dLbl>
            <c:dLbl>
              <c:idx val="14"/>
              <c:layout>
                <c:manualLayout>
                  <c:x val="0.32556536462320457"/>
                  <c:y val="0.13861020179493605"/>
                </c:manualLayout>
              </c:layout>
              <c:tx>
                <c:rich>
                  <a:bodyPr/>
                  <a:lstStyle/>
                  <a:p>
                    <a:fld id="{F3B27B56-4912-41DE-85A3-1D9FEC12F2DA}"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8DCD-40F9-939C-8E640326C780}"/>
                </c:ext>
              </c:extLst>
            </c:dLbl>
            <c:dLbl>
              <c:idx val="15"/>
              <c:layout>
                <c:manualLayout>
                  <c:x val="0.2473592547351384"/>
                  <c:y val="-6.9698218269548515E-2"/>
                </c:manualLayout>
              </c:layout>
              <c:tx>
                <c:rich>
                  <a:bodyPr/>
                  <a:lstStyle/>
                  <a:p>
                    <a:fld id="{1AA8FA04-7A22-4198-9CBB-BB8739729807}"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8DCD-40F9-939C-8E640326C780}"/>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EVA!$C$108:$C$123</c:f>
              <c:numCache>
                <c:formatCode>0%</c:formatCode>
                <c:ptCount val="16"/>
                <c:pt idx="0">
                  <c:v>0.34707155549072632</c:v>
                </c:pt>
                <c:pt idx="1">
                  <c:v>-2.8300120177623816E-3</c:v>
                </c:pt>
                <c:pt idx="2">
                  <c:v>-4.7647282264461903E-2</c:v>
                </c:pt>
                <c:pt idx="3">
                  <c:v>-1.8151812302380159E-2</c:v>
                </c:pt>
                <c:pt idx="4">
                  <c:v>5.7048223785421542E-2</c:v>
                </c:pt>
                <c:pt idx="5">
                  <c:v>0.42597460341813054</c:v>
                </c:pt>
                <c:pt idx="6">
                  <c:v>7.2430175655876616E-2</c:v>
                </c:pt>
                <c:pt idx="7">
                  <c:v>0.11860735772289663</c:v>
                </c:pt>
                <c:pt idx="8">
                  <c:v>-4.4060221447057485E-2</c:v>
                </c:pt>
                <c:pt idx="9">
                  <c:v>-2.6089096946541934E-2</c:v>
                </c:pt>
                <c:pt idx="10">
                  <c:v>0.23189586359719311</c:v>
                </c:pt>
                <c:pt idx="11">
                  <c:v>-2.9909094221228782E-2</c:v>
                </c:pt>
                <c:pt idx="12">
                  <c:v>-4.2657333612682438E-2</c:v>
                </c:pt>
                <c:pt idx="13">
                  <c:v>0.88148274356975831</c:v>
                </c:pt>
                <c:pt idx="14">
                  <c:v>0.21959935434103445</c:v>
                </c:pt>
                <c:pt idx="15">
                  <c:v>0.35604092115266717</c:v>
                </c:pt>
              </c:numCache>
            </c:numRef>
          </c:xVal>
          <c:yVal>
            <c:numRef>
              <c:f>EVA!$D$108:$D$123</c:f>
              <c:numCache>
                <c:formatCode>0%</c:formatCode>
                <c:ptCount val="16"/>
                <c:pt idx="0">
                  <c:v>5.8232655405683842E-2</c:v>
                </c:pt>
                <c:pt idx="1">
                  <c:v>0.31045445984726039</c:v>
                </c:pt>
                <c:pt idx="2">
                  <c:v>-7.9497676259923253E-2</c:v>
                </c:pt>
                <c:pt idx="3">
                  <c:v>-6.6686601718876873E-2</c:v>
                </c:pt>
                <c:pt idx="4">
                  <c:v>-3.1091884655249636E-2</c:v>
                </c:pt>
                <c:pt idx="5">
                  <c:v>0.2984810066696113</c:v>
                </c:pt>
                <c:pt idx="6">
                  <c:v>-1.2753441936439769E-2</c:v>
                </c:pt>
                <c:pt idx="7">
                  <c:v>2.2217255430515913E-2</c:v>
                </c:pt>
                <c:pt idx="8">
                  <c:v>0.15235428638251428</c:v>
                </c:pt>
                <c:pt idx="9">
                  <c:v>0.12512213018320301</c:v>
                </c:pt>
                <c:pt idx="10">
                  <c:v>0.11235686050360831</c:v>
                </c:pt>
                <c:pt idx="11">
                  <c:v>-1.7049718768966458E-2</c:v>
                </c:pt>
                <c:pt idx="12">
                  <c:v>8.2999231329743697E-2</c:v>
                </c:pt>
                <c:pt idx="13">
                  <c:v>0.3163017454968573</c:v>
                </c:pt>
                <c:pt idx="14">
                  <c:v>2.5964204447587225E-2</c:v>
                </c:pt>
                <c:pt idx="15">
                  <c:v>1.3912195328878229E-2</c:v>
                </c:pt>
              </c:numCache>
            </c:numRef>
          </c:yVal>
          <c:smooth val="0"/>
          <c:extLst>
            <c:ext xmlns:c15="http://schemas.microsoft.com/office/drawing/2012/chart" uri="{02D57815-91ED-43cb-92C2-25804820EDAC}">
              <c15:datalabelsRange>
                <c15:f>EVA!$B$108:$B$123</c15:f>
                <c15:dlblRangeCache>
                  <c:ptCount val="16"/>
                  <c:pt idx="0">
                    <c:v>Apple - Electrónica de consumo</c:v>
                  </c:pt>
                  <c:pt idx="1">
                    <c:v>Dell - Hardware informático</c:v>
                  </c:pt>
                  <c:pt idx="2">
                    <c:v>Hewlett Packard Enterprise - Equipos de comunicación</c:v>
                  </c:pt>
                  <c:pt idx="3">
                    <c:v>IBM - Servicios de tecnología de la información</c:v>
                  </c:pt>
                  <c:pt idx="4">
                    <c:v>Honeywell - Conglomerados</c:v>
                  </c:pt>
                  <c:pt idx="5">
                    <c:v>Arista Networks - Hardware informático</c:v>
                  </c:pt>
                  <c:pt idx="6">
                    <c:v>Cisco - Equipos de comunicación</c:v>
                  </c:pt>
                  <c:pt idx="7">
                    <c:v>Motorola Solutions - Equipos de comunicación</c:v>
                  </c:pt>
                  <c:pt idx="8">
                    <c:v>AMD - Semiconductores</c:v>
                  </c:pt>
                  <c:pt idx="9">
                    <c:v>Analog Devices - Semiconductores</c:v>
                  </c:pt>
                  <c:pt idx="10">
                    <c:v>Applied Materials - Semiconductores</c:v>
                  </c:pt>
                  <c:pt idx="11">
                    <c:v>Intel - Semiconductores</c:v>
                  </c:pt>
                  <c:pt idx="12">
                    <c:v>Micron Technology - Semiconductores</c:v>
                  </c:pt>
                  <c:pt idx="13">
                    <c:v>NVIDIA - Semiconductores</c:v>
                  </c:pt>
                  <c:pt idx="14">
                    <c:v>QUALCOMM - Semiconductores</c:v>
                  </c:pt>
                  <c:pt idx="15">
                    <c:v>Texas Instruments - Semiconductores</c:v>
                  </c:pt>
                </c15:dlblRangeCache>
              </c15:datalabelsRange>
            </c:ext>
            <c:ext xmlns:c16="http://schemas.microsoft.com/office/drawing/2014/chart" uri="{C3380CC4-5D6E-409C-BE32-E72D297353CC}">
              <c16:uniqueId val="{00000010-8DCD-40F9-939C-8E640326C780}"/>
            </c:ext>
          </c:extLst>
        </c:ser>
        <c:dLbls>
          <c:dLblPos val="ctr"/>
          <c:showLegendKey val="0"/>
          <c:showVal val="1"/>
          <c:showCatName val="0"/>
          <c:showSerName val="0"/>
          <c:showPercent val="0"/>
          <c:showBubbleSize val="0"/>
        </c:dLbls>
        <c:axId val="228572176"/>
        <c:axId val="228575536"/>
      </c:scatterChart>
      <c:valAx>
        <c:axId val="22857217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2000" b="1"/>
                  <a:t>EVA</a:t>
                </a:r>
              </a:p>
            </c:rich>
          </c:tx>
          <c:layout>
            <c:manualLayout>
              <c:xMode val="edge"/>
              <c:yMode val="edge"/>
              <c:x val="0.49684267821689498"/>
              <c:y val="0.9142983830525991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a:softEdge rad="723900"/>
          </a:effectLst>
        </c:spPr>
        <c:txPr>
          <a:bodyPr rot="-60000000" spcFirstLastPara="1" vertOverflow="ellipsis" vert="horz" wrap="square" anchor="ctr" anchorCtr="1"/>
          <a:lstStyle/>
          <a:p>
            <a:pPr>
              <a:defRPr sz="1600" b="1" i="0" u="none" strike="noStrike" kern="1200" baseline="0">
                <a:ln>
                  <a:solidFill>
                    <a:schemeClr val="tx1"/>
                  </a:solidFill>
                </a:ln>
                <a:solidFill>
                  <a:schemeClr val="tx1">
                    <a:lumMod val="65000"/>
                    <a:lumOff val="35000"/>
                  </a:schemeClr>
                </a:solidFill>
                <a:latin typeface="+mn-lt"/>
                <a:ea typeface="+mn-ea"/>
                <a:cs typeface="+mn-cs"/>
              </a:defRPr>
            </a:pPr>
            <a:endParaRPr lang="en-US"/>
          </a:p>
        </c:txPr>
        <c:crossAx val="228575536"/>
        <c:crosses val="autoZero"/>
        <c:crossBetween val="midCat"/>
      </c:valAx>
      <c:valAx>
        <c:axId val="228575536"/>
        <c:scaling>
          <c:orientation val="minMax"/>
          <c:min val="-0.3000000000000000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r>
                  <a:rPr lang="en-US" sz="2000" b="1" i="0" u="none" strike="noStrike" kern="1200" baseline="0">
                    <a:solidFill>
                      <a:sysClr val="windowText" lastClr="000000">
                        <a:lumMod val="65000"/>
                        <a:lumOff val="35000"/>
                      </a:sysClr>
                    </a:solidFill>
                  </a:rPr>
                  <a:t>Crecimiento de ventas</a:t>
                </a:r>
              </a:p>
            </c:rich>
          </c:tx>
          <c:layout>
            <c:manualLayout>
              <c:xMode val="edge"/>
              <c:yMode val="edge"/>
              <c:x val="2.3482421671615017E-2"/>
              <c:y val="0.30515874267756365"/>
            </c:manualLayout>
          </c:layout>
          <c:overlay val="0"/>
          <c:spPr>
            <a:noFill/>
            <a:ln>
              <a:noFill/>
            </a:ln>
            <a:effectLst/>
          </c:spPr>
          <c:txPr>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1" i="0" u="none" strike="noStrike" kern="1200" baseline="0">
                <a:ln>
                  <a:solidFill>
                    <a:schemeClr val="tx1"/>
                  </a:solidFill>
                </a:ln>
                <a:solidFill>
                  <a:schemeClr val="tx1">
                    <a:lumMod val="65000"/>
                    <a:lumOff val="35000"/>
                  </a:schemeClr>
                </a:solidFill>
                <a:latin typeface="+mn-lt"/>
                <a:ea typeface="+mn-ea"/>
                <a:cs typeface="+mn-cs"/>
              </a:defRPr>
            </a:pPr>
            <a:endParaRPr lang="en-US"/>
          </a:p>
        </c:txPr>
        <c:crossAx val="22857217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r>
              <a:rPr lang="en-US" sz="2000" b="1"/>
              <a:t>Software</a:t>
            </a:r>
          </a:p>
        </c:rich>
      </c:tx>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802207733075086"/>
          <c:y val="9.488508651126798E-2"/>
          <c:w val="0.84760528450680783"/>
          <c:h val="0.67119926992992041"/>
        </c:manualLayout>
      </c:layout>
      <c:scatterChart>
        <c:scatterStyle val="lineMarker"/>
        <c:varyColors val="0"/>
        <c:ser>
          <c:idx val="0"/>
          <c:order val="0"/>
          <c:tx>
            <c:v>Energy</c:v>
          </c:tx>
          <c:spPr>
            <a:ln w="25400" cap="rnd">
              <a:noFill/>
              <a:round/>
            </a:ln>
            <a:effectLst/>
          </c:spPr>
          <c:marker>
            <c:symbol val="circle"/>
            <c:size val="5"/>
            <c:spPr>
              <a:solidFill>
                <a:schemeClr val="accent1"/>
              </a:solidFill>
              <a:ln w="9525">
                <a:solidFill>
                  <a:schemeClr val="accent1"/>
                </a:solidFill>
              </a:ln>
              <a:effectLst/>
            </c:spPr>
          </c:marker>
          <c:dLbls>
            <c:dLbl>
              <c:idx val="0"/>
              <c:layout>
                <c:manualLayout>
                  <c:x val="-1.8916497915757019E-3"/>
                  <c:y val="2.7232665822005748E-2"/>
                </c:manualLayout>
              </c:layout>
              <c:tx>
                <c:rich>
                  <a:bodyPr/>
                  <a:lstStyle/>
                  <a:p>
                    <a:fld id="{ABF1E266-8191-4337-BDD1-5EACCD61CC68}"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674E-4BB8-9DAE-45F2355CD24F}"/>
                </c:ext>
              </c:extLst>
            </c:dLbl>
            <c:dLbl>
              <c:idx val="1"/>
              <c:layout>
                <c:manualLayout>
                  <c:x val="-1.8128339368646492E-2"/>
                  <c:y val="-0.11791521669752927"/>
                </c:manualLayout>
              </c:layout>
              <c:tx>
                <c:rich>
                  <a:bodyPr/>
                  <a:lstStyle/>
                  <a:p>
                    <a:fld id="{15F3BA80-1BD5-43D9-A7A8-833EE967F38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674E-4BB8-9DAE-45F2355CD24F}"/>
                </c:ext>
              </c:extLst>
            </c:dLbl>
            <c:dLbl>
              <c:idx val="2"/>
              <c:layout>
                <c:manualLayout>
                  <c:x val="7.3455429784264406E-2"/>
                  <c:y val="4.3412442248071642E-2"/>
                </c:manualLayout>
              </c:layout>
              <c:tx>
                <c:rich>
                  <a:bodyPr/>
                  <a:lstStyle/>
                  <a:p>
                    <a:fld id="{2C86F56C-5372-4022-8329-8B504CE79F8B}"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674E-4BB8-9DAE-45F2355CD24F}"/>
                </c:ext>
              </c:extLst>
            </c:dLbl>
            <c:dLbl>
              <c:idx val="3"/>
              <c:layout>
                <c:manualLayout>
                  <c:x val="4.0619146687319828E-3"/>
                  <c:y val="6.2084796042452164E-2"/>
                </c:manualLayout>
              </c:layout>
              <c:tx>
                <c:rich>
                  <a:bodyPr/>
                  <a:lstStyle/>
                  <a:p>
                    <a:fld id="{BA39698B-CB05-4C53-AA3F-168ABE8467B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674E-4BB8-9DAE-45F2355CD24F}"/>
                </c:ext>
              </c:extLst>
            </c:dLbl>
            <c:dLbl>
              <c:idx val="4"/>
              <c:layout>
                <c:manualLayout>
                  <c:x val="2.7274950483182989E-3"/>
                  <c:y val="-4.5576328095289963E-2"/>
                </c:manualLayout>
              </c:layout>
              <c:tx>
                <c:rich>
                  <a:bodyPr/>
                  <a:lstStyle/>
                  <a:p>
                    <a:fld id="{45E15A4E-BB61-4D47-A604-52FD54879D87}"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674E-4BB8-9DAE-45F2355CD24F}"/>
                </c:ext>
              </c:extLst>
            </c:dLbl>
            <c:dLbl>
              <c:idx val="5"/>
              <c:layout>
                <c:manualLayout>
                  <c:x val="-0.18289619746408314"/>
                  <c:y val="-0.13207252107033685"/>
                </c:manualLayout>
              </c:layout>
              <c:tx>
                <c:rich>
                  <a:bodyPr/>
                  <a:lstStyle/>
                  <a:p>
                    <a:fld id="{26FDCFCB-557E-4D62-A918-C2A389CCD1D3}"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674E-4BB8-9DAE-45F2355CD24F}"/>
                </c:ext>
              </c:extLst>
            </c:dLbl>
            <c:dLbl>
              <c:idx val="6"/>
              <c:layout>
                <c:manualLayout>
                  <c:x val="7.2153917457423153E-2"/>
                  <c:y val="-2.3329135509449601E-2"/>
                </c:manualLayout>
              </c:layout>
              <c:tx>
                <c:rich>
                  <a:bodyPr/>
                  <a:lstStyle/>
                  <a:p>
                    <a:fld id="{4D1C9DD5-E26E-4B22-8E44-000FF7E13D95}"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674E-4BB8-9DAE-45F2355CD24F}"/>
                </c:ext>
              </c:extLst>
            </c:dLbl>
            <c:dLbl>
              <c:idx val="7"/>
              <c:layout>
                <c:manualLayout>
                  <c:x val="-0.29433754569033777"/>
                  <c:y val="-7.8554407767138748E-2"/>
                </c:manualLayout>
              </c:layout>
              <c:tx>
                <c:rich>
                  <a:bodyPr/>
                  <a:lstStyle/>
                  <a:p>
                    <a:fld id="{5F2D088A-9B52-436B-9C8D-27D268C9D73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674E-4BB8-9DAE-45F2355CD24F}"/>
                </c:ext>
              </c:extLst>
            </c:dLbl>
            <c:dLbl>
              <c:idx val="8"/>
              <c:layout>
                <c:manualLayout>
                  <c:x val="-4.9338886698918123E-2"/>
                  <c:y val="-0.13207252107033679"/>
                </c:manualLayout>
              </c:layout>
              <c:tx>
                <c:rich>
                  <a:bodyPr/>
                  <a:lstStyle/>
                  <a:p>
                    <a:fld id="{574605DC-9355-43BC-BF8C-DFFA9241FAA8}"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674E-4BB8-9DAE-45F2355CD24F}"/>
                </c:ext>
              </c:extLst>
            </c:dLbl>
            <c:dLbl>
              <c:idx val="9"/>
              <c:layout>
                <c:manualLayout>
                  <c:x val="-7.7515843418552943E-2"/>
                  <c:y val="-0.11946742418596296"/>
                </c:manualLayout>
              </c:layout>
              <c:tx>
                <c:rich>
                  <a:bodyPr/>
                  <a:lstStyle/>
                  <a:p>
                    <a:fld id="{47AEA067-8A32-4AC4-B422-D76FB26A5B5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674E-4BB8-9DAE-45F2355CD24F}"/>
                </c:ext>
              </c:extLst>
            </c:dLbl>
            <c:dLbl>
              <c:idx val="10"/>
              <c:layout>
                <c:manualLayout>
                  <c:x val="-0.26486760269894249"/>
                  <c:y val="-9.971647465274483E-2"/>
                </c:manualLayout>
              </c:layout>
              <c:tx>
                <c:rich>
                  <a:bodyPr/>
                  <a:lstStyle/>
                  <a:p>
                    <a:fld id="{4EFBD9D2-83E1-457A-A7E5-E193D8CD5BD1}"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674E-4BB8-9DAE-45F2355CD24F}"/>
                </c:ext>
              </c:extLst>
            </c:dLbl>
            <c:dLbl>
              <c:idx val="11"/>
              <c:layout>
                <c:manualLayout>
                  <c:x val="-0.10575272605174597"/>
                  <c:y val="-0.1851268997701071"/>
                </c:manualLayout>
              </c:layout>
              <c:tx>
                <c:rich>
                  <a:bodyPr/>
                  <a:lstStyle/>
                  <a:p>
                    <a:fld id="{0370EC04-5CAE-41B9-9BB5-CEBD4244947E}"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674E-4BB8-9DAE-45F2355CD24F}"/>
                </c:ext>
              </c:extLst>
            </c:dLbl>
            <c:dLbl>
              <c:idx val="12"/>
              <c:layout>
                <c:manualLayout>
                  <c:x val="-8.0836802196434951E-2"/>
                  <c:y val="-4.1062730716694126E-2"/>
                </c:manualLayout>
              </c:layout>
              <c:tx>
                <c:rich>
                  <a:bodyPr/>
                  <a:lstStyle/>
                  <a:p>
                    <a:fld id="{981222D8-201C-435D-95F9-11B6389DEFA1}"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674E-4BB8-9DAE-45F2355CD24F}"/>
                </c:ext>
              </c:extLst>
            </c:dLbl>
            <c:spPr>
              <a:solidFill>
                <a:schemeClr val="bg1"/>
              </a:solid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EVA!$C$126:$C$138</c:f>
              <c:numCache>
                <c:formatCode>0%</c:formatCode>
                <c:ptCount val="13"/>
                <c:pt idx="0">
                  <c:v>0.18622995656486555</c:v>
                </c:pt>
                <c:pt idx="1">
                  <c:v>9.4425716053451458E-3</c:v>
                </c:pt>
                <c:pt idx="2">
                  <c:v>3.5164806488662617E-2</c:v>
                </c:pt>
                <c:pt idx="3">
                  <c:v>0.19982277065280191</c:v>
                </c:pt>
                <c:pt idx="4">
                  <c:v>5.8296761235347633E-2</c:v>
                </c:pt>
                <c:pt idx="5">
                  <c:v>-4.6058189650986139E-2</c:v>
                </c:pt>
                <c:pt idx="6">
                  <c:v>-2.2713930010070521E-3</c:v>
                </c:pt>
                <c:pt idx="7">
                  <c:v>-1.8787126946712744E-2</c:v>
                </c:pt>
                <c:pt idx="8">
                  <c:v>0.24495763583614372</c:v>
                </c:pt>
                <c:pt idx="9">
                  <c:v>0.22182898748545132</c:v>
                </c:pt>
                <c:pt idx="10">
                  <c:v>-3.9344505194551092E-2</c:v>
                </c:pt>
                <c:pt idx="11">
                  <c:v>7.7222377126654029E-2</c:v>
                </c:pt>
                <c:pt idx="12">
                  <c:v>-0.13776950553030304</c:v>
                </c:pt>
              </c:numCache>
            </c:numRef>
          </c:xVal>
          <c:yVal>
            <c:numRef>
              <c:f>EVA!$D$126:$D$138</c:f>
              <c:numCache>
                <c:formatCode>0%</c:formatCode>
                <c:ptCount val="13"/>
                <c:pt idx="0">
                  <c:v>0.14115179346271498</c:v>
                </c:pt>
                <c:pt idx="1">
                  <c:v>0.33342018083366054</c:v>
                </c:pt>
                <c:pt idx="2">
                  <c:v>0.11650140499404582</c:v>
                </c:pt>
                <c:pt idx="3">
                  <c:v>8.1614967921988552E-2</c:v>
                </c:pt>
                <c:pt idx="4">
                  <c:v>6.2068202426181825E-3</c:v>
                </c:pt>
                <c:pt idx="5">
                  <c:v>0.20875860818592767</c:v>
                </c:pt>
                <c:pt idx="6">
                  <c:v>0.32618111927842097</c:v>
                </c:pt>
                <c:pt idx="7">
                  <c:v>3.5217698515349151E-2</c:v>
                </c:pt>
                <c:pt idx="8">
                  <c:v>0.15850413890871651</c:v>
                </c:pt>
                <c:pt idx="9">
                  <c:v>0.30798320353084913</c:v>
                </c:pt>
                <c:pt idx="10">
                  <c:v>0.13184450597320133</c:v>
                </c:pt>
                <c:pt idx="11">
                  <c:v>0.13121728634820207</c:v>
                </c:pt>
                <c:pt idx="12">
                  <c:v>0.3835763619088613</c:v>
                </c:pt>
              </c:numCache>
            </c:numRef>
          </c:yVal>
          <c:smooth val="0"/>
          <c:extLst>
            <c:ext xmlns:c15="http://schemas.microsoft.com/office/drawing/2012/chart" uri="{02D57815-91ED-43cb-92C2-25804820EDAC}">
              <c15:datalabelsRange>
                <c15:f>EVA!$A$126:$A$138</c15:f>
                <c15:dlblRangeCache>
                  <c:ptCount val="13"/>
                  <c:pt idx="0">
                    <c:v>Adobe - Software - Infrastructure</c:v>
                  </c:pt>
                  <c:pt idx="1">
                    <c:v>AppLovin - Software - Application</c:v>
                  </c:pt>
                  <c:pt idx="2">
                    <c:v>Intuit - Software - Application</c:v>
                  </c:pt>
                  <c:pt idx="3">
                    <c:v>Microsoft - Software - Infrastructure</c:v>
                  </c:pt>
                  <c:pt idx="4">
                    <c:v>Oracle - Software - Infrastructure</c:v>
                  </c:pt>
                  <c:pt idx="5">
                    <c:v>Salesforce - Software - Application</c:v>
                  </c:pt>
                  <c:pt idx="6">
                    <c:v>ServiceNow - Software</c:v>
                  </c:pt>
                  <c:pt idx="7">
                    <c:v>Automatic Data Processing - Staffing &amp; Employment Services</c:v>
                  </c:pt>
                  <c:pt idx="8">
                    <c:v>Alphabet (Google) - Internet Content &amp; Information</c:v>
                  </c:pt>
                  <c:pt idx="9">
                    <c:v>Meta Platforms (Facebook) - Internet Content &amp; Information</c:v>
                  </c:pt>
                  <c:pt idx="10">
                    <c:v>Fiserv - Information Technology Services</c:v>
                  </c:pt>
                  <c:pt idx="11">
                    <c:v>PayPal - Financial - Credit Services</c:v>
                  </c:pt>
                  <c:pt idx="12">
                    <c:v>Uber Technologies - Software - Application</c:v>
                  </c:pt>
                </c15:dlblRangeCache>
              </c15:datalabelsRange>
            </c:ext>
            <c:ext xmlns:c16="http://schemas.microsoft.com/office/drawing/2014/chart" uri="{C3380CC4-5D6E-409C-BE32-E72D297353CC}">
              <c16:uniqueId val="{0000000F-674E-4BB8-9DAE-45F2355CD24F}"/>
            </c:ext>
          </c:extLst>
        </c:ser>
        <c:dLbls>
          <c:dLblPos val="ctr"/>
          <c:showLegendKey val="0"/>
          <c:showVal val="1"/>
          <c:showCatName val="0"/>
          <c:showSerName val="0"/>
          <c:showPercent val="0"/>
          <c:showBubbleSize val="0"/>
        </c:dLbls>
        <c:axId val="228572176"/>
        <c:axId val="228575536"/>
      </c:scatterChart>
      <c:valAx>
        <c:axId val="22857217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2000" b="1"/>
                  <a:t>EVA</a:t>
                </a:r>
              </a:p>
            </c:rich>
          </c:tx>
          <c:layout>
            <c:manualLayout>
              <c:xMode val="edge"/>
              <c:yMode val="edge"/>
              <c:x val="0.50971961882397532"/>
              <c:y val="0.9122778351945708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ln>
                  <a:solidFill>
                    <a:schemeClr val="tx1"/>
                  </a:solidFill>
                </a:ln>
                <a:solidFill>
                  <a:schemeClr val="tx1">
                    <a:lumMod val="65000"/>
                    <a:lumOff val="35000"/>
                  </a:schemeClr>
                </a:solidFill>
                <a:latin typeface="+mn-lt"/>
                <a:ea typeface="+mn-ea"/>
                <a:cs typeface="+mn-cs"/>
              </a:defRPr>
            </a:pPr>
            <a:endParaRPr lang="en-US"/>
          </a:p>
        </c:txPr>
        <c:crossAx val="228575536"/>
        <c:crosses val="autoZero"/>
        <c:crossBetween val="midCat"/>
      </c:valAx>
      <c:valAx>
        <c:axId val="2285755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r>
                  <a:rPr lang="en-US" sz="2000" b="1"/>
                  <a:t>Sales Growth</a:t>
                </a:r>
              </a:p>
            </c:rich>
          </c:tx>
          <c:layout>
            <c:manualLayout>
              <c:xMode val="edge"/>
              <c:yMode val="edge"/>
              <c:x val="3.0820896729772271E-2"/>
              <c:y val="0.36452894824597359"/>
            </c:manualLayout>
          </c:layout>
          <c:overlay val="0"/>
          <c:spPr>
            <a:noFill/>
            <a:ln>
              <a:noFill/>
            </a:ln>
            <a:effectLst/>
          </c:spPr>
          <c:txPr>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ln>
                  <a:solidFill>
                    <a:schemeClr val="tx1"/>
                  </a:solidFill>
                </a:ln>
                <a:solidFill>
                  <a:schemeClr val="tx1">
                    <a:lumMod val="65000"/>
                    <a:lumOff val="35000"/>
                  </a:schemeClr>
                </a:solidFill>
                <a:latin typeface="+mn-lt"/>
                <a:ea typeface="+mn-ea"/>
                <a:cs typeface="+mn-cs"/>
              </a:defRPr>
            </a:pPr>
            <a:endParaRPr lang="en-US"/>
          </a:p>
        </c:txPr>
        <c:crossAx val="22857217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r>
              <a:rPr lang="en-US" sz="2000" b="1"/>
              <a:t>Energy,</a:t>
            </a:r>
            <a:r>
              <a:rPr lang="en-US" sz="2000" b="1" baseline="0"/>
              <a:t> steel, materials, utilities</a:t>
            </a:r>
            <a:endParaRPr lang="en-US" sz="2000" b="1"/>
          </a:p>
        </c:rich>
      </c:tx>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535620992981203"/>
          <c:y val="0.13129130099127953"/>
          <c:w val="0.84760528450680783"/>
          <c:h val="0.67119926992992041"/>
        </c:manualLayout>
      </c:layout>
      <c:scatterChart>
        <c:scatterStyle val="lineMarker"/>
        <c:varyColors val="0"/>
        <c:ser>
          <c:idx val="0"/>
          <c:order val="0"/>
          <c:tx>
            <c:v>Energy</c:v>
          </c:tx>
          <c:spPr>
            <a:ln w="25400" cap="rnd">
              <a:noFill/>
              <a:round/>
            </a:ln>
            <a:effectLst/>
          </c:spPr>
          <c:marker>
            <c:symbol val="circle"/>
            <c:size val="5"/>
            <c:spPr>
              <a:solidFill>
                <a:schemeClr val="accent1"/>
              </a:solidFill>
              <a:ln w="9525">
                <a:solidFill>
                  <a:schemeClr val="accent1"/>
                </a:solidFill>
              </a:ln>
              <a:effectLst/>
            </c:spPr>
          </c:marker>
          <c:dLbls>
            <c:dLbl>
              <c:idx val="0"/>
              <c:layout>
                <c:manualLayout>
                  <c:x val="-0.20673982798041743"/>
                  <c:y val="-5.4613274342769212E-2"/>
                </c:manualLayout>
              </c:layout>
              <c:tx>
                <c:rich>
                  <a:bodyPr/>
                  <a:lstStyle/>
                  <a:p>
                    <a:fld id="{775E8249-2074-467A-9251-32BA507A814F}" type="CELLRANGE">
                      <a:rPr lang="en-US"/>
                      <a:pPr/>
                      <a:t>[CELLRANGE]</a:t>
                    </a:fld>
                    <a:endParaRPr lang="en-US"/>
                  </a:p>
                </c:rich>
              </c:tx>
              <c:dLblPos val="r"/>
              <c:showLegendKey val="1"/>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0E21-4AD7-8165-C3D568C4CAA3}"/>
                </c:ext>
              </c:extLst>
            </c:dLbl>
            <c:dLbl>
              <c:idx val="1"/>
              <c:layout>
                <c:manualLayout>
                  <c:x val="1.1950228301161395E-2"/>
                  <c:y val="1.9988024711539531E-3"/>
                </c:manualLayout>
              </c:layout>
              <c:tx>
                <c:rich>
                  <a:bodyPr rot="0" spcFirstLastPara="1" vertOverflow="overflow" horzOverflow="overflow"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fld id="{775EDFCA-B95A-4C7E-8474-DD10A2A68ADB}" type="CELLRANGE">
                      <a:rPr lang="en-US"/>
                      <a:pPr>
                        <a:defRPr sz="1600" b="1"/>
                      </a:pPr>
                      <a:t>[CELLRANGE]</a:t>
                    </a:fld>
                    <a:endParaRPr lang="en-US"/>
                  </a:p>
                </c:rich>
              </c:tx>
              <c:spPr>
                <a:noFill/>
                <a:ln>
                  <a:noFill/>
                </a:ln>
                <a:effectLst/>
              </c:spPr>
              <c:txPr>
                <a:bodyPr rot="0" spcFirstLastPara="1" vertOverflow="overflow" horzOverflow="overflow"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0E21-4AD7-8165-C3D568C4CAA3}"/>
                </c:ext>
              </c:extLst>
            </c:dLbl>
            <c:dLbl>
              <c:idx val="2"/>
              <c:layout>
                <c:manualLayout>
                  <c:x val="-3.2526746665399967E-2"/>
                  <c:y val="0.14566227200985046"/>
                </c:manualLayout>
              </c:layout>
              <c:tx>
                <c:rich>
                  <a:bodyPr/>
                  <a:lstStyle/>
                  <a:p>
                    <a:fld id="{1D3FC796-7F91-4421-8987-4E55D6ACDCCF}"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0E21-4AD7-8165-C3D568C4CAA3}"/>
                </c:ext>
              </c:extLst>
            </c:dLbl>
            <c:dLbl>
              <c:idx val="3"/>
              <c:layout>
                <c:manualLayout>
                  <c:x val="-0.2666977332382382"/>
                  <c:y val="-4.046216710657851E-2"/>
                </c:manualLayout>
              </c:layout>
              <c:tx>
                <c:rich>
                  <a:bodyPr/>
                  <a:lstStyle/>
                  <a:p>
                    <a:fld id="{6A2BEAA4-36EC-4635-907D-13C41B072280}" type="CELLRANGE">
                      <a:rPr lang="en-US"/>
                      <a:pPr/>
                      <a:t>[CELLRANGE]</a:t>
                    </a:fld>
                    <a:endParaRPr lang="en-US"/>
                  </a:p>
                </c:rich>
              </c:tx>
              <c:dLblPos val="r"/>
              <c:showLegendKey val="1"/>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0E21-4AD7-8165-C3D568C4CAA3}"/>
                </c:ext>
              </c:extLst>
            </c:dLbl>
            <c:dLbl>
              <c:idx val="4"/>
              <c:layout>
                <c:manualLayout>
                  <c:x val="1.3268433658120478E-2"/>
                  <c:y val="0"/>
                </c:manualLayout>
              </c:layout>
              <c:tx>
                <c:rich>
                  <a:bodyPr/>
                  <a:lstStyle/>
                  <a:p>
                    <a:fld id="{8C561EC3-115D-4C4D-85AA-FA0CA69A274D}" type="CELLRANGE">
                      <a:rPr lang="en-US"/>
                      <a:pPr/>
                      <a:t>[CELLRANGE]</a:t>
                    </a:fld>
                    <a:endParaRPr lang="en-US"/>
                  </a:p>
                </c:rich>
              </c:tx>
              <c:dLblPos val="r"/>
              <c:showLegendKey val="1"/>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0E21-4AD7-8165-C3D568C4CAA3}"/>
                </c:ext>
              </c:extLst>
            </c:dLbl>
            <c:dLbl>
              <c:idx val="5"/>
              <c:layout>
                <c:manualLayout>
                  <c:x val="1.035725748281948E-2"/>
                  <c:y val="1.8205115213555594E-2"/>
                </c:manualLayout>
              </c:layout>
              <c:tx>
                <c:rich>
                  <a:bodyPr/>
                  <a:lstStyle/>
                  <a:p>
                    <a:fld id="{3D0D09C7-1265-45AA-BED3-14E1101597E0}" type="CELLRANGE">
                      <a:rPr lang="en-US"/>
                      <a:pPr/>
                      <a:t>[CELLRANGE]</a:t>
                    </a:fld>
                    <a:endParaRPr lang="en-US"/>
                  </a:p>
                </c:rich>
              </c:tx>
              <c:dLblPos val="r"/>
              <c:showLegendKey val="1"/>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0E21-4AD7-8165-C3D568C4CAA3}"/>
                </c:ext>
              </c:extLst>
            </c:dLbl>
            <c:dLbl>
              <c:idx val="6"/>
              <c:layout>
                <c:manualLayout>
                  <c:x val="-9.8982396418468135E-2"/>
                  <c:y val="6.8770754803260156E-2"/>
                </c:manualLayout>
              </c:layout>
              <c:tx>
                <c:rich>
                  <a:bodyPr/>
                  <a:lstStyle/>
                  <a:p>
                    <a:fld id="{7837D5DC-5104-4656-BB8B-27E6ACE95891}"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0E21-4AD7-8165-C3D568C4CAA3}"/>
                </c:ext>
              </c:extLst>
            </c:dLbl>
            <c:dLbl>
              <c:idx val="7"/>
              <c:layout>
                <c:manualLayout>
                  <c:x val="-8.5046835303405795E-3"/>
                  <c:y val="-6.8774925534976772E-2"/>
                </c:manualLayout>
              </c:layout>
              <c:tx>
                <c:rich>
                  <a:bodyPr/>
                  <a:lstStyle/>
                  <a:p>
                    <a:fld id="{7F425DAC-34BF-4F3F-A2F1-722C463DDEEB}" type="CELLRANGE">
                      <a:rPr lang="en-US"/>
                      <a:pPr/>
                      <a:t>[CELLRANGE]</a:t>
                    </a:fld>
                    <a:endParaRPr lang="en-US"/>
                  </a:p>
                </c:rich>
              </c:tx>
              <c:dLblPos val="r"/>
              <c:showLegendKey val="1"/>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0E21-4AD7-8165-C3D568C4CAA3}"/>
                </c:ext>
              </c:extLst>
            </c:dLbl>
            <c:dLbl>
              <c:idx val="8"/>
              <c:layout>
                <c:manualLayout>
                  <c:x val="-0.19269041017236052"/>
                  <c:y val="0.12750734593765889"/>
                </c:manualLayout>
              </c:layout>
              <c:tx>
                <c:rich>
                  <a:bodyPr/>
                  <a:lstStyle/>
                  <a:p>
                    <a:fld id="{A410833F-EF5F-4212-B6F9-4895625354E9}" type="CELLRANGE">
                      <a:rPr lang="en-US"/>
                      <a:pPr/>
                      <a:t>[CELLRANGE]</a:t>
                    </a:fld>
                    <a:endParaRPr lang="en-US"/>
                  </a:p>
                </c:rich>
              </c:tx>
              <c:dLblPos val="r"/>
              <c:showLegendKey val="1"/>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0E21-4AD7-8165-C3D568C4CAA3}"/>
                </c:ext>
              </c:extLst>
            </c:dLbl>
            <c:dLbl>
              <c:idx val="9"/>
              <c:layout>
                <c:manualLayout>
                  <c:x val="-0.15863240976160684"/>
                  <c:y val="-7.4914702359272112E-2"/>
                </c:manualLayout>
              </c:layout>
              <c:tx>
                <c:rich>
                  <a:bodyPr/>
                  <a:lstStyle/>
                  <a:p>
                    <a:fld id="{553548B7-E2F2-4ABB-8F36-B1C62C02D84D}" type="CELLRANGE">
                      <a:rPr lang="en-US"/>
                      <a:pPr/>
                      <a:t>[CELLRANGE]</a:t>
                    </a:fld>
                    <a:endParaRPr lang="en-US"/>
                  </a:p>
                </c:rich>
              </c:tx>
              <c:dLblPos val="r"/>
              <c:showLegendKey val="1"/>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0E21-4AD7-8165-C3D568C4CAA3}"/>
                </c:ext>
              </c:extLst>
            </c:dLbl>
            <c:dLbl>
              <c:idx val="10"/>
              <c:layout>
                <c:manualLayout>
                  <c:x val="-0.19635101851084569"/>
                  <c:y val="-0.13957823276226056"/>
                </c:manualLayout>
              </c:layout>
              <c:tx>
                <c:rich>
                  <a:bodyPr/>
                  <a:lstStyle/>
                  <a:p>
                    <a:fld id="{52C3060D-3F96-4A65-BE5D-10B128A9AC4D}" type="CELLRANGE">
                      <a:rPr lang="en-US"/>
                      <a:pPr/>
                      <a:t>[CELLRANGE]</a:t>
                    </a:fld>
                    <a:endParaRPr lang="en-US"/>
                  </a:p>
                </c:rich>
              </c:tx>
              <c:dLblPos val="r"/>
              <c:showLegendKey val="1"/>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0E21-4AD7-8165-C3D568C4CAA3}"/>
                </c:ext>
              </c:extLst>
            </c:dLbl>
            <c:dLbl>
              <c:idx val="11"/>
              <c:layout>
                <c:manualLayout>
                  <c:x val="5.6040769440015063E-2"/>
                  <c:y val="3.2364670839989035E-2"/>
                </c:manualLayout>
              </c:layout>
              <c:tx>
                <c:rich>
                  <a:bodyPr/>
                  <a:lstStyle/>
                  <a:p>
                    <a:fld id="{865A1C78-B188-4016-AC15-3C25EF7675CE}" type="CELLRANGE">
                      <a:rPr lang="en-US"/>
                      <a:pPr/>
                      <a:t>[CELLRANGE]</a:t>
                    </a:fld>
                    <a:endParaRPr lang="en-US"/>
                  </a:p>
                </c:rich>
              </c:tx>
              <c:dLblPos val="r"/>
              <c:showLegendKey val="1"/>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0E21-4AD7-8165-C3D568C4CAA3}"/>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ctr"/>
            <c:showLegendKey val="1"/>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'EVA2'!$C$27:$C$38</c:f>
              <c:numCache>
                <c:formatCode>0%</c:formatCode>
                <c:ptCount val="12"/>
                <c:pt idx="0">
                  <c:v>-6.5054287781276726E-2</c:v>
                </c:pt>
                <c:pt idx="1">
                  <c:v>5.2115321639777223E-2</c:v>
                </c:pt>
                <c:pt idx="2">
                  <c:v>8.2879033855508932E-2</c:v>
                </c:pt>
                <c:pt idx="3">
                  <c:v>-2.7834800929942061E-2</c:v>
                </c:pt>
                <c:pt idx="4">
                  <c:v>2.7400112482369537E-2</c:v>
                </c:pt>
                <c:pt idx="5">
                  <c:v>9.446584078697709E-3</c:v>
                </c:pt>
                <c:pt idx="6">
                  <c:v>-9.8567114770782255E-2</c:v>
                </c:pt>
                <c:pt idx="7">
                  <c:v>3.1851456987457033E-2</c:v>
                </c:pt>
                <c:pt idx="8">
                  <c:v>-2.4454095752312818E-2</c:v>
                </c:pt>
                <c:pt idx="9">
                  <c:v>-2.1403064192309203E-2</c:v>
                </c:pt>
                <c:pt idx="10">
                  <c:v>-1.5504035380212715E-2</c:v>
                </c:pt>
                <c:pt idx="11">
                  <c:v>-1.6784298828649999E-2</c:v>
                </c:pt>
              </c:numCache>
            </c:numRef>
          </c:xVal>
          <c:yVal>
            <c:numRef>
              <c:f>'EVA2'!$D$27:$D$38</c:f>
              <c:numCache>
                <c:formatCode>0.0%</c:formatCode>
                <c:ptCount val="12"/>
                <c:pt idx="0">
                  <c:v>3.9241899007486092E-3</c:v>
                </c:pt>
                <c:pt idx="1">
                  <c:v>7.7890372220856832E-2</c:v>
                </c:pt>
                <c:pt idx="2">
                  <c:v>-1.2814910205474017E-2</c:v>
                </c:pt>
                <c:pt idx="3">
                  <c:v>3.755874543815492E-2</c:v>
                </c:pt>
                <c:pt idx="4">
                  <c:v>-2.2784634997092702E-2</c:v>
                </c:pt>
                <c:pt idx="5">
                  <c:v>-4.2761332466475246E-2</c:v>
                </c:pt>
                <c:pt idx="6">
                  <c:v>-2.9503190497806829E-2</c:v>
                </c:pt>
                <c:pt idx="7">
                  <c:v>2.364225850865902E-2</c:v>
                </c:pt>
                <c:pt idx="8">
                  <c:v>-9.1574143992286475E-3</c:v>
                </c:pt>
                <c:pt idx="9">
                  <c:v>-1.6309634039146982E-3</c:v>
                </c:pt>
                <c:pt idx="10">
                  <c:v>4.213824882635845E-2</c:v>
                </c:pt>
                <c:pt idx="11">
                  <c:v>1.8199936246769764E-2</c:v>
                </c:pt>
              </c:numCache>
            </c:numRef>
          </c:yVal>
          <c:smooth val="0"/>
          <c:extLst>
            <c:ext xmlns:c15="http://schemas.microsoft.com/office/drawing/2012/chart" uri="{02D57815-91ED-43cb-92C2-25804820EDAC}">
              <c15:datalabelsRange>
                <c15:f>'EVA2'!$A$27:$A$38</c15:f>
                <c15:dlblRangeCache>
                  <c:ptCount val="12"/>
                  <c:pt idx="0">
                    <c:v>Chevron - Energy</c:v>
                  </c:pt>
                  <c:pt idx="1">
                    <c:v>ConocoPhillips - Energy</c:v>
                  </c:pt>
                  <c:pt idx="2">
                    <c:v>Exxon Mobil - Energy</c:v>
                  </c:pt>
                  <c:pt idx="3">
                    <c:v>Baker Hughes - Energy</c:v>
                  </c:pt>
                  <c:pt idx="4">
                    <c:v>Halliburton - Energy</c:v>
                  </c:pt>
                  <c:pt idx="5">
                    <c:v>Schlumberger - Energy</c:v>
                  </c:pt>
                  <c:pt idx="6">
                    <c:v>Alcoa - Basic materials</c:v>
                  </c:pt>
                  <c:pt idx="7">
                    <c:v>U.S. Steel - Steel</c:v>
                  </c:pt>
                  <c:pt idx="8">
                    <c:v>Dominion Energy - Utilities</c:v>
                  </c:pt>
                  <c:pt idx="9">
                    <c:v>Duke Energy - Utilities</c:v>
                  </c:pt>
                  <c:pt idx="10">
                    <c:v>Nextera Energy - Utilities</c:v>
                  </c:pt>
                  <c:pt idx="11">
                    <c:v>Southern company - Utilities</c:v>
                  </c:pt>
                </c15:dlblRangeCache>
              </c15:datalabelsRange>
            </c:ext>
            <c:ext xmlns:c16="http://schemas.microsoft.com/office/drawing/2014/chart" uri="{C3380CC4-5D6E-409C-BE32-E72D297353CC}">
              <c16:uniqueId val="{00000015-0E21-4AD7-8165-C3D568C4CAA3}"/>
            </c:ext>
          </c:extLst>
        </c:ser>
        <c:dLbls>
          <c:dLblPos val="ctr"/>
          <c:showLegendKey val="0"/>
          <c:showVal val="1"/>
          <c:showCatName val="0"/>
          <c:showSerName val="0"/>
          <c:showPercent val="0"/>
          <c:showBubbleSize val="0"/>
        </c:dLbls>
        <c:axId val="228572176"/>
        <c:axId val="228575536"/>
      </c:scatterChart>
      <c:valAx>
        <c:axId val="22857217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2000" b="1"/>
                  <a:t>EVA</a:t>
                </a:r>
              </a:p>
            </c:rich>
          </c:tx>
          <c:layout>
            <c:manualLayout>
              <c:xMode val="edge"/>
              <c:yMode val="edge"/>
              <c:x val="0.51265222712263603"/>
              <c:y val="0.8295052420759234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ln>
                  <a:solidFill>
                    <a:schemeClr val="tx1"/>
                  </a:solidFill>
                </a:ln>
                <a:solidFill>
                  <a:schemeClr val="tx1">
                    <a:lumMod val="65000"/>
                    <a:lumOff val="35000"/>
                  </a:schemeClr>
                </a:solidFill>
                <a:latin typeface="+mn-lt"/>
                <a:ea typeface="+mn-ea"/>
                <a:cs typeface="+mn-cs"/>
              </a:defRPr>
            </a:pPr>
            <a:endParaRPr lang="en-US"/>
          </a:p>
        </c:txPr>
        <c:crossAx val="228575536"/>
        <c:crosses val="autoZero"/>
        <c:crossBetween val="midCat"/>
      </c:valAx>
      <c:valAx>
        <c:axId val="2285755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r>
                  <a:rPr lang="en-US" sz="2000" b="1"/>
                  <a:t>Sales Growth</a:t>
                </a:r>
              </a:p>
            </c:rich>
          </c:tx>
          <c:layout>
            <c:manualLayout>
              <c:xMode val="edge"/>
              <c:yMode val="edge"/>
              <c:x val="4.84161913778373E-2"/>
              <c:y val="0.2070591773645456"/>
            </c:manualLayout>
          </c:layout>
          <c:overlay val="0"/>
          <c:spPr>
            <a:noFill/>
            <a:ln>
              <a:noFill/>
            </a:ln>
            <a:effectLst/>
          </c:spPr>
          <c:txPr>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ln>
                  <a:solidFill>
                    <a:schemeClr val="tx1"/>
                  </a:solidFill>
                </a:ln>
                <a:solidFill>
                  <a:schemeClr val="tx1">
                    <a:lumMod val="65000"/>
                    <a:lumOff val="35000"/>
                  </a:schemeClr>
                </a:solidFill>
                <a:latin typeface="+mn-lt"/>
                <a:ea typeface="+mn-ea"/>
                <a:cs typeface="+mn-cs"/>
              </a:defRPr>
            </a:pPr>
            <a:endParaRPr lang="en-US"/>
          </a:p>
        </c:txPr>
        <c:crossAx val="22857217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r>
              <a:rPr lang="en-US" sz="2000" b="1"/>
              <a:t>Software</a:t>
            </a:r>
          </a:p>
        </c:rich>
      </c:tx>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802207733075086"/>
          <c:y val="9.488508651126798E-2"/>
          <c:w val="0.84760528450680783"/>
          <c:h val="0.67119926992992041"/>
        </c:manualLayout>
      </c:layout>
      <c:scatterChart>
        <c:scatterStyle val="lineMarker"/>
        <c:varyColors val="0"/>
        <c:ser>
          <c:idx val="0"/>
          <c:order val="0"/>
          <c:tx>
            <c:v>Energy</c:v>
          </c:tx>
          <c:spPr>
            <a:ln w="25400" cap="rnd">
              <a:noFill/>
              <a:round/>
            </a:ln>
            <a:effectLst/>
          </c:spPr>
          <c:marker>
            <c:symbol val="circle"/>
            <c:size val="5"/>
            <c:spPr>
              <a:solidFill>
                <a:schemeClr val="accent1"/>
              </a:solidFill>
              <a:ln w="9525">
                <a:solidFill>
                  <a:schemeClr val="accent1"/>
                </a:solidFill>
              </a:ln>
              <a:effectLst/>
            </c:spPr>
          </c:marker>
          <c:dLbls>
            <c:dLbl>
              <c:idx val="0"/>
              <c:layout>
                <c:manualLayout>
                  <c:x val="-1.8916497915757019E-3"/>
                  <c:y val="2.7232665822005748E-2"/>
                </c:manualLayout>
              </c:layout>
              <c:tx>
                <c:rich>
                  <a:bodyPr/>
                  <a:lstStyle/>
                  <a:p>
                    <a:fld id="{27C92C3C-653C-4136-A4EA-AFABDB884895}"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55D0-4827-98CC-7D0AE6697E35}"/>
                </c:ext>
              </c:extLst>
            </c:dLbl>
            <c:dLbl>
              <c:idx val="1"/>
              <c:layout>
                <c:manualLayout>
                  <c:x val="-1.8128339368646492E-2"/>
                  <c:y val="-0.11791521669752927"/>
                </c:manualLayout>
              </c:layout>
              <c:tx>
                <c:rich>
                  <a:bodyPr/>
                  <a:lstStyle/>
                  <a:p>
                    <a:fld id="{5F9041C1-9BDA-4A15-94E5-FAAB4E363AAF}"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55D0-4827-98CC-7D0AE6697E35}"/>
                </c:ext>
              </c:extLst>
            </c:dLbl>
            <c:dLbl>
              <c:idx val="2"/>
              <c:layout>
                <c:manualLayout>
                  <c:x val="7.3455429784264406E-2"/>
                  <c:y val="4.3412442248071642E-2"/>
                </c:manualLayout>
              </c:layout>
              <c:tx>
                <c:rich>
                  <a:bodyPr/>
                  <a:lstStyle/>
                  <a:p>
                    <a:fld id="{57DDE6DF-8343-443A-97CD-E40EDE57731E}"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55D0-4827-98CC-7D0AE6697E35}"/>
                </c:ext>
              </c:extLst>
            </c:dLbl>
            <c:dLbl>
              <c:idx val="3"/>
              <c:layout>
                <c:manualLayout>
                  <c:x val="4.0619146687319828E-3"/>
                  <c:y val="6.2084796042452164E-2"/>
                </c:manualLayout>
              </c:layout>
              <c:tx>
                <c:rich>
                  <a:bodyPr/>
                  <a:lstStyle/>
                  <a:p>
                    <a:fld id="{2F0348F3-7750-4B0B-8D0C-F9F516F06C92}"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55D0-4827-98CC-7D0AE6697E35}"/>
                </c:ext>
              </c:extLst>
            </c:dLbl>
            <c:dLbl>
              <c:idx val="4"/>
              <c:layout>
                <c:manualLayout>
                  <c:x val="2.7274950483182989E-3"/>
                  <c:y val="-4.5576328095289963E-2"/>
                </c:manualLayout>
              </c:layout>
              <c:tx>
                <c:rich>
                  <a:bodyPr/>
                  <a:lstStyle/>
                  <a:p>
                    <a:fld id="{E11EF256-1692-40E2-BAAF-04235DDA5FF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55D0-4827-98CC-7D0AE6697E35}"/>
                </c:ext>
              </c:extLst>
            </c:dLbl>
            <c:dLbl>
              <c:idx val="5"/>
              <c:layout>
                <c:manualLayout>
                  <c:x val="-0.18289619746408314"/>
                  <c:y val="-0.13207252107033685"/>
                </c:manualLayout>
              </c:layout>
              <c:tx>
                <c:rich>
                  <a:bodyPr/>
                  <a:lstStyle/>
                  <a:p>
                    <a:fld id="{1434669D-947D-4B8D-A172-B922DF09BA4A}"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55D0-4827-98CC-7D0AE6697E35}"/>
                </c:ext>
              </c:extLst>
            </c:dLbl>
            <c:dLbl>
              <c:idx val="6"/>
              <c:layout>
                <c:manualLayout>
                  <c:x val="7.2153917457423153E-2"/>
                  <c:y val="-2.3329135509449601E-2"/>
                </c:manualLayout>
              </c:layout>
              <c:tx>
                <c:rich>
                  <a:bodyPr/>
                  <a:lstStyle/>
                  <a:p>
                    <a:fld id="{4AF4EBD5-52F5-4C3B-BE94-A38220BD1FFB}"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55D0-4827-98CC-7D0AE6697E35}"/>
                </c:ext>
              </c:extLst>
            </c:dLbl>
            <c:dLbl>
              <c:idx val="7"/>
              <c:layout>
                <c:manualLayout>
                  <c:x val="-0.29433754569033777"/>
                  <c:y val="-7.8554407767138748E-2"/>
                </c:manualLayout>
              </c:layout>
              <c:tx>
                <c:rich>
                  <a:bodyPr/>
                  <a:lstStyle/>
                  <a:p>
                    <a:fld id="{48FDE5D4-0658-4C2D-BBF9-D31C98133643}"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55D0-4827-98CC-7D0AE6697E35}"/>
                </c:ext>
              </c:extLst>
            </c:dLbl>
            <c:dLbl>
              <c:idx val="8"/>
              <c:layout>
                <c:manualLayout>
                  <c:x val="-4.9338886698918123E-2"/>
                  <c:y val="-0.13207252107033679"/>
                </c:manualLayout>
              </c:layout>
              <c:tx>
                <c:rich>
                  <a:bodyPr/>
                  <a:lstStyle/>
                  <a:p>
                    <a:fld id="{99D00A90-ECC9-436C-9FA7-95BDC1D245A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55D0-4827-98CC-7D0AE6697E35}"/>
                </c:ext>
              </c:extLst>
            </c:dLbl>
            <c:dLbl>
              <c:idx val="9"/>
              <c:layout>
                <c:manualLayout>
                  <c:x val="-7.7515843418552943E-2"/>
                  <c:y val="-0.11946742418596296"/>
                </c:manualLayout>
              </c:layout>
              <c:tx>
                <c:rich>
                  <a:bodyPr/>
                  <a:lstStyle/>
                  <a:p>
                    <a:fld id="{86757B2D-BFF4-4579-A21D-41083E9FD678}"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55D0-4827-98CC-7D0AE6697E35}"/>
                </c:ext>
              </c:extLst>
            </c:dLbl>
            <c:dLbl>
              <c:idx val="10"/>
              <c:layout>
                <c:manualLayout>
                  <c:x val="-0.26486760269894249"/>
                  <c:y val="-9.971647465274483E-2"/>
                </c:manualLayout>
              </c:layout>
              <c:tx>
                <c:rich>
                  <a:bodyPr/>
                  <a:lstStyle/>
                  <a:p>
                    <a:fld id="{A271BD9C-87D6-4E3A-A6CA-7CB3ABB49B38}"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55D0-4827-98CC-7D0AE6697E35}"/>
                </c:ext>
              </c:extLst>
            </c:dLbl>
            <c:dLbl>
              <c:idx val="11"/>
              <c:layout>
                <c:manualLayout>
                  <c:x val="-0.10575272605174597"/>
                  <c:y val="-0.1851268997701071"/>
                </c:manualLayout>
              </c:layout>
              <c:tx>
                <c:rich>
                  <a:bodyPr/>
                  <a:lstStyle/>
                  <a:p>
                    <a:fld id="{A5C05BA4-0990-4C9B-BAAF-75FF9686D52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55D0-4827-98CC-7D0AE6697E35}"/>
                </c:ext>
              </c:extLst>
            </c:dLbl>
            <c:dLbl>
              <c:idx val="12"/>
              <c:layout>
                <c:manualLayout>
                  <c:x val="-2.2204917989251234E-2"/>
                  <c:y val="-3.9038806620458756E-2"/>
                </c:manualLayout>
              </c:layout>
              <c:tx>
                <c:rich>
                  <a:bodyPr/>
                  <a:lstStyle/>
                  <a:p>
                    <a:fld id="{D979A0DE-15D1-403C-8FFE-46CCB71CCB11}"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55D0-4827-98CC-7D0AE6697E35}"/>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EVA!$C$126:$C$138</c:f>
              <c:numCache>
                <c:formatCode>0%</c:formatCode>
                <c:ptCount val="13"/>
                <c:pt idx="0">
                  <c:v>0.18622995656486555</c:v>
                </c:pt>
                <c:pt idx="1">
                  <c:v>9.4425716053451458E-3</c:v>
                </c:pt>
                <c:pt idx="2">
                  <c:v>3.5164806488662617E-2</c:v>
                </c:pt>
                <c:pt idx="3">
                  <c:v>0.19982277065280191</c:v>
                </c:pt>
                <c:pt idx="4">
                  <c:v>5.8296761235347633E-2</c:v>
                </c:pt>
                <c:pt idx="5">
                  <c:v>-4.6058189650986139E-2</c:v>
                </c:pt>
                <c:pt idx="6">
                  <c:v>-2.2713930010070521E-3</c:v>
                </c:pt>
                <c:pt idx="7">
                  <c:v>-1.8787126946712744E-2</c:v>
                </c:pt>
                <c:pt idx="8">
                  <c:v>0.24495763583614372</c:v>
                </c:pt>
                <c:pt idx="9">
                  <c:v>0.22182898748545132</c:v>
                </c:pt>
                <c:pt idx="10">
                  <c:v>-3.9344505194551092E-2</c:v>
                </c:pt>
                <c:pt idx="11">
                  <c:v>7.7222377126654029E-2</c:v>
                </c:pt>
                <c:pt idx="12">
                  <c:v>-0.13776950553030304</c:v>
                </c:pt>
              </c:numCache>
            </c:numRef>
          </c:xVal>
          <c:yVal>
            <c:numRef>
              <c:f>EVA!$D$126:$D$138</c:f>
              <c:numCache>
                <c:formatCode>0%</c:formatCode>
                <c:ptCount val="13"/>
                <c:pt idx="0">
                  <c:v>0.14115179346271498</c:v>
                </c:pt>
                <c:pt idx="1">
                  <c:v>0.33342018083366054</c:v>
                </c:pt>
                <c:pt idx="2">
                  <c:v>0.11650140499404582</c:v>
                </c:pt>
                <c:pt idx="3">
                  <c:v>8.1614967921988552E-2</c:v>
                </c:pt>
                <c:pt idx="4">
                  <c:v>6.2068202426181825E-3</c:v>
                </c:pt>
                <c:pt idx="5">
                  <c:v>0.20875860818592767</c:v>
                </c:pt>
                <c:pt idx="6">
                  <c:v>0.32618111927842097</c:v>
                </c:pt>
                <c:pt idx="7">
                  <c:v>3.5217698515349151E-2</c:v>
                </c:pt>
                <c:pt idx="8">
                  <c:v>0.15850413890871651</c:v>
                </c:pt>
                <c:pt idx="9">
                  <c:v>0.30798320353084913</c:v>
                </c:pt>
                <c:pt idx="10">
                  <c:v>0.13184450597320133</c:v>
                </c:pt>
                <c:pt idx="11">
                  <c:v>0.13121728634820207</c:v>
                </c:pt>
                <c:pt idx="12">
                  <c:v>0.3835763619088613</c:v>
                </c:pt>
              </c:numCache>
            </c:numRef>
          </c:yVal>
          <c:smooth val="0"/>
          <c:extLst>
            <c:ext xmlns:c15="http://schemas.microsoft.com/office/drawing/2012/chart" uri="{02D57815-91ED-43cb-92C2-25804820EDAC}">
              <c15:datalabelsRange>
                <c15:f>EVA!$B$126:$B$138</c15:f>
                <c15:dlblRangeCache>
                  <c:ptCount val="13"/>
                  <c:pt idx="0">
                    <c:v>Adobe - Software - Infraestructura</c:v>
                  </c:pt>
                  <c:pt idx="1">
                    <c:v>AppLovin - Software - Aplicación</c:v>
                  </c:pt>
                  <c:pt idx="2">
                    <c:v>Intuit - Software - Aplicación</c:v>
                  </c:pt>
                  <c:pt idx="3">
                    <c:v>Microsoft - Software - Infraestructura</c:v>
                  </c:pt>
                  <c:pt idx="4">
                    <c:v>Oracle - Software - Infraestructura</c:v>
                  </c:pt>
                  <c:pt idx="5">
                    <c:v>Salesforce - Software - Aplicación</c:v>
                  </c:pt>
                  <c:pt idx="6">
                    <c:v>ServiceNow - Software</c:v>
                  </c:pt>
                  <c:pt idx="7">
                    <c:v>Automatic Data Processing - Servicios de personal y empleo</c:v>
                  </c:pt>
                  <c:pt idx="8">
                    <c:v>Alphabet (Google) - Contenido e información en Internet</c:v>
                  </c:pt>
                  <c:pt idx="9">
                    <c:v>Meta Platforms (Facebook) - Contenido e información en Internet</c:v>
                  </c:pt>
                  <c:pt idx="10">
                    <c:v>Fiserv - Servicios de tecnología de la información</c:v>
                  </c:pt>
                  <c:pt idx="11">
                    <c:v>PayPal - Finanzas - Servicios de crédito</c:v>
                  </c:pt>
                  <c:pt idx="12">
                    <c:v>Uber Technologies - Software - Aplicación</c:v>
                  </c:pt>
                </c15:dlblRangeCache>
              </c15:datalabelsRange>
            </c:ext>
            <c:ext xmlns:c16="http://schemas.microsoft.com/office/drawing/2014/chart" uri="{C3380CC4-5D6E-409C-BE32-E72D297353CC}">
              <c16:uniqueId val="{0000000D-55D0-4827-98CC-7D0AE6697E35}"/>
            </c:ext>
          </c:extLst>
        </c:ser>
        <c:dLbls>
          <c:dLblPos val="ctr"/>
          <c:showLegendKey val="0"/>
          <c:showVal val="1"/>
          <c:showCatName val="0"/>
          <c:showSerName val="0"/>
          <c:showPercent val="0"/>
          <c:showBubbleSize val="0"/>
        </c:dLbls>
        <c:axId val="228572176"/>
        <c:axId val="228575536"/>
      </c:scatterChart>
      <c:valAx>
        <c:axId val="22857217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2000" b="1"/>
                  <a:t>EVA</a:t>
                </a:r>
              </a:p>
            </c:rich>
          </c:tx>
          <c:layout>
            <c:manualLayout>
              <c:xMode val="edge"/>
              <c:yMode val="edge"/>
              <c:x val="0.50971961882397532"/>
              <c:y val="0.9122778351945708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ln>
                  <a:solidFill>
                    <a:schemeClr val="tx1"/>
                  </a:solidFill>
                </a:ln>
                <a:solidFill>
                  <a:schemeClr val="tx1">
                    <a:lumMod val="65000"/>
                    <a:lumOff val="35000"/>
                  </a:schemeClr>
                </a:solidFill>
                <a:latin typeface="+mn-lt"/>
                <a:ea typeface="+mn-ea"/>
                <a:cs typeface="+mn-cs"/>
              </a:defRPr>
            </a:pPr>
            <a:endParaRPr lang="en-US"/>
          </a:p>
        </c:txPr>
        <c:crossAx val="228575536"/>
        <c:crosses val="autoZero"/>
        <c:crossBetween val="midCat"/>
      </c:valAx>
      <c:valAx>
        <c:axId val="2285755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r>
                  <a:rPr lang="en-US" sz="2000" b="1" i="0" u="none" strike="noStrike" kern="1200" baseline="0">
                    <a:solidFill>
                      <a:sysClr val="windowText" lastClr="000000">
                        <a:lumMod val="65000"/>
                        <a:lumOff val="35000"/>
                      </a:sysClr>
                    </a:solidFill>
                  </a:rPr>
                  <a:t>Crecimiento de ventas</a:t>
                </a:r>
              </a:p>
            </c:rich>
          </c:tx>
          <c:layout>
            <c:manualLayout>
              <c:xMode val="edge"/>
              <c:yMode val="edge"/>
              <c:x val="3.0820859029999467E-2"/>
              <c:y val="0.25526006101087628"/>
            </c:manualLayout>
          </c:layout>
          <c:overlay val="0"/>
          <c:spPr>
            <a:noFill/>
            <a:ln>
              <a:noFill/>
            </a:ln>
            <a:effectLst/>
          </c:spPr>
          <c:txPr>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ln>
                  <a:solidFill>
                    <a:schemeClr val="tx1"/>
                  </a:solidFill>
                </a:ln>
                <a:solidFill>
                  <a:schemeClr val="tx1">
                    <a:lumMod val="65000"/>
                    <a:lumOff val="35000"/>
                  </a:schemeClr>
                </a:solidFill>
                <a:latin typeface="+mn-lt"/>
                <a:ea typeface="+mn-ea"/>
                <a:cs typeface="+mn-cs"/>
              </a:defRPr>
            </a:pPr>
            <a:endParaRPr lang="en-US"/>
          </a:p>
        </c:txPr>
        <c:crossAx val="22857217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r>
              <a:rPr lang="en-US" sz="2400" b="1"/>
              <a:t>Economic value creation by industry</a:t>
            </a:r>
          </a:p>
        </c:rich>
      </c:tx>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6040244582837345E-2"/>
          <c:y val="0.13129130099127953"/>
          <c:w val="0.87692120538924323"/>
          <c:h val="0.73799093859013465"/>
        </c:manualLayout>
      </c:layout>
      <c:scatterChart>
        <c:scatterStyle val="lineMarker"/>
        <c:varyColors val="0"/>
        <c:ser>
          <c:idx val="0"/>
          <c:order val="0"/>
          <c:tx>
            <c:v>EVA ind</c:v>
          </c:tx>
          <c:spPr>
            <a:ln w="25400" cap="rnd">
              <a:noFill/>
              <a:round/>
            </a:ln>
            <a:effectLst/>
          </c:spPr>
          <c:marker>
            <c:symbol val="circle"/>
            <c:size val="5"/>
            <c:spPr>
              <a:solidFill>
                <a:schemeClr val="accent1"/>
              </a:solidFill>
              <a:ln w="9525">
                <a:solidFill>
                  <a:schemeClr val="accent1"/>
                </a:solidFill>
              </a:ln>
              <a:effectLst/>
            </c:spPr>
          </c:marker>
          <c:dLbls>
            <c:dLbl>
              <c:idx val="0"/>
              <c:layout>
                <c:manualLayout>
                  <c:x val="-5.78806729559792E-2"/>
                  <c:y val="-7.0839577282950733E-2"/>
                </c:manualLayout>
              </c:layout>
              <c:tx>
                <c:rich>
                  <a:bodyPr/>
                  <a:lstStyle/>
                  <a:p>
                    <a:fld id="{6FBA5635-E12B-47A5-8271-DAC2647D99B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4B56-42CC-BEC0-28ACAAE424B8}"/>
                </c:ext>
              </c:extLst>
            </c:dLbl>
            <c:dLbl>
              <c:idx val="1"/>
              <c:layout>
                <c:manualLayout>
                  <c:x val="1.8219870174148247E-2"/>
                  <c:y val="-4.5539648568761644E-2"/>
                </c:manualLayout>
              </c:layout>
              <c:tx>
                <c:rich>
                  <a:bodyPr rot="0" spcFirstLastPara="1" vertOverflow="ellipsis" vert="horz" wrap="square" lIns="38100" tIns="19050" rIns="38100" bIns="19050" anchor="ctr" anchorCtr="1">
                    <a:noAutofit/>
                  </a:bodyPr>
                  <a:lstStyle/>
                  <a:p>
                    <a:pPr>
                      <a:defRPr sz="2000" b="1" i="0" u="none" strike="noStrike" kern="1200" baseline="0">
                        <a:solidFill>
                          <a:schemeClr val="tx1">
                            <a:lumMod val="75000"/>
                            <a:lumOff val="25000"/>
                          </a:schemeClr>
                        </a:solidFill>
                        <a:latin typeface="+mn-lt"/>
                        <a:ea typeface="+mn-ea"/>
                        <a:cs typeface="+mn-cs"/>
                      </a:defRPr>
                    </a:pPr>
                    <a:fld id="{B2A39240-1567-4055-A3D2-CE32729271B1}" type="CELLRANGE">
                      <a:rPr lang="en-US"/>
                      <a:pPr>
                        <a:defRPr sz="2000" b="1"/>
                      </a:pPr>
                      <a:t>[CELLRANGE]</a:t>
                    </a:fld>
                    <a:endParaRPr lang="en-US"/>
                  </a:p>
                </c:rich>
              </c:tx>
              <c:spPr>
                <a:solidFill>
                  <a:schemeClr val="bg1"/>
                </a:solidFill>
                <a:ln>
                  <a:noFill/>
                </a:ln>
                <a:effectLst/>
              </c:spPr>
              <c:txPr>
                <a:bodyPr rot="0" spcFirstLastPara="1" vertOverflow="ellipsis" vert="horz" wrap="square" lIns="38100" tIns="19050" rIns="38100" bIns="19050" anchor="ctr" anchorCtr="1">
                  <a:noAutofit/>
                </a:bodyPr>
                <a:lstStyle/>
                <a:p>
                  <a:pPr>
                    <a:defRPr sz="2000" b="1" i="0" u="none" strike="noStrike" kern="1200" baseline="0">
                      <a:solidFill>
                        <a:schemeClr val="tx1">
                          <a:lumMod val="75000"/>
                          <a:lumOff val="25000"/>
                        </a:schemeClr>
                      </a:solidFill>
                      <a:latin typeface="+mn-lt"/>
                      <a:ea typeface="+mn-ea"/>
                      <a:cs typeface="+mn-cs"/>
                    </a:defRPr>
                  </a:pPr>
                  <a:endParaRPr lang="en-US"/>
                </a:p>
              </c:txPr>
              <c:dLblPos val="r"/>
              <c:showLegendKey val="0"/>
              <c:showVal val="0"/>
              <c:showCatName val="0"/>
              <c:showSerName val="0"/>
              <c:showPercent val="0"/>
              <c:showBubbleSize val="0"/>
              <c:extLst>
                <c:ext xmlns:c15="http://schemas.microsoft.com/office/drawing/2012/chart" uri="{CE6537A1-D6FC-4f65-9D91-7224C49458BB}">
                  <c15:layout>
                    <c:manualLayout>
                      <c:w val="0.24396004626843587"/>
                      <c:h val="7.049549933614789E-2"/>
                    </c:manualLayout>
                  </c15:layout>
                  <c15:dlblFieldTable/>
                  <c15:showDataLabelsRange val="1"/>
                </c:ext>
                <c:ext xmlns:c16="http://schemas.microsoft.com/office/drawing/2014/chart" uri="{C3380CC4-5D6E-409C-BE32-E72D297353CC}">
                  <c16:uniqueId val="{00000001-4B56-42CC-BEC0-28ACAAE424B8}"/>
                </c:ext>
              </c:extLst>
            </c:dLbl>
            <c:dLbl>
              <c:idx val="2"/>
              <c:layout>
                <c:manualLayout>
                  <c:x val="-4.77007629767566E-2"/>
                  <c:y val="-4.8575710136880584E-2"/>
                </c:manualLayout>
              </c:layout>
              <c:tx>
                <c:rich>
                  <a:bodyPr/>
                  <a:lstStyle/>
                  <a:p>
                    <a:fld id="{2B9E13C4-9AED-4735-A21C-80281EEEEF3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4B56-42CC-BEC0-28ACAAE424B8}"/>
                </c:ext>
              </c:extLst>
            </c:dLbl>
            <c:dLbl>
              <c:idx val="3"/>
              <c:layout>
                <c:manualLayout>
                  <c:x val="1.7083818951084125E-2"/>
                  <c:y val="-5.8695649748730663E-2"/>
                </c:manualLayout>
              </c:layout>
              <c:tx>
                <c:rich>
                  <a:bodyPr/>
                  <a:lstStyle/>
                  <a:p>
                    <a:fld id="{E6DA7295-1D76-445C-AC42-38D5EB27DCD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4B56-42CC-BEC0-28ACAAE424B8}"/>
                </c:ext>
              </c:extLst>
            </c:dLbl>
            <c:dLbl>
              <c:idx val="4"/>
              <c:layout>
                <c:manualLayout>
                  <c:x val="-5.5223654241546441E-3"/>
                  <c:y val="6.6791601438210751E-2"/>
                </c:manualLayout>
              </c:layout>
              <c:tx>
                <c:rich>
                  <a:bodyPr/>
                  <a:lstStyle/>
                  <a:p>
                    <a:fld id="{D8044515-638C-41F4-9320-273C3048A92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4B56-42CC-BEC0-28ACAAE424B8}"/>
                </c:ext>
              </c:extLst>
            </c:dLbl>
            <c:dLbl>
              <c:idx val="5"/>
              <c:layout>
                <c:manualLayout>
                  <c:x val="-4.1622663869877861E-2"/>
                  <c:y val="-6.4767613515840733E-2"/>
                </c:manualLayout>
              </c:layout>
              <c:tx>
                <c:rich>
                  <a:bodyPr/>
                  <a:lstStyle/>
                  <a:p>
                    <a:fld id="{8109D7B6-E801-4005-9952-0EA30BFADEA7}"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4B56-42CC-BEC0-28ACAAE424B8}"/>
                </c:ext>
              </c:extLst>
            </c:dLbl>
            <c:dLbl>
              <c:idx val="6"/>
              <c:layout>
                <c:manualLayout>
                  <c:x val="-0.24687715757975731"/>
                  <c:y val="-0.11233132969153627"/>
                </c:manualLayout>
              </c:layout>
              <c:tx>
                <c:rich>
                  <a:bodyPr rot="0" spcFirstLastPara="1" vertOverflow="ellipsis" vert="horz" wrap="square" lIns="38100" tIns="19050" rIns="38100" bIns="19050" anchor="ctr" anchorCtr="1">
                    <a:noAutofit/>
                  </a:bodyPr>
                  <a:lstStyle/>
                  <a:p>
                    <a:pPr>
                      <a:defRPr sz="2000" b="1" i="0" u="none" strike="noStrike" kern="1200" baseline="0">
                        <a:solidFill>
                          <a:schemeClr val="tx1">
                            <a:lumMod val="75000"/>
                            <a:lumOff val="25000"/>
                          </a:schemeClr>
                        </a:solidFill>
                        <a:latin typeface="+mn-lt"/>
                        <a:ea typeface="+mn-ea"/>
                        <a:cs typeface="+mn-cs"/>
                      </a:defRPr>
                    </a:pPr>
                    <a:fld id="{EF40DF45-E506-43FF-AD98-747393BF56AF}" type="CELLRANGE">
                      <a:rPr lang="en-US"/>
                      <a:pPr>
                        <a:defRPr sz="2000" b="1"/>
                      </a:pPr>
                      <a:t>[CELLRANGE]</a:t>
                    </a:fld>
                    <a:endParaRPr lang="en-US"/>
                  </a:p>
                </c:rich>
              </c:tx>
              <c:spPr>
                <a:solidFill>
                  <a:schemeClr val="bg1"/>
                </a:solidFill>
                <a:ln>
                  <a:noFill/>
                </a:ln>
                <a:effectLst/>
              </c:spPr>
              <c:txPr>
                <a:bodyPr rot="0" spcFirstLastPara="1" vertOverflow="ellipsis" vert="horz" wrap="square" lIns="38100" tIns="19050" rIns="38100" bIns="19050" anchor="ctr" anchorCtr="1">
                  <a:noAutofit/>
                </a:bodyPr>
                <a:lstStyle/>
                <a:p>
                  <a:pPr>
                    <a:defRPr sz="2000" b="1" i="0" u="none" strike="noStrike" kern="1200" baseline="0">
                      <a:solidFill>
                        <a:schemeClr val="tx1">
                          <a:lumMod val="75000"/>
                          <a:lumOff val="25000"/>
                        </a:schemeClr>
                      </a:solidFill>
                      <a:latin typeface="+mn-lt"/>
                      <a:ea typeface="+mn-ea"/>
                      <a:cs typeface="+mn-cs"/>
                    </a:defRPr>
                  </a:pPr>
                  <a:endParaRPr lang="en-US"/>
                </a:p>
              </c:txPr>
              <c:dLblPos val="r"/>
              <c:showLegendKey val="0"/>
              <c:showVal val="0"/>
              <c:showCatName val="0"/>
              <c:showSerName val="0"/>
              <c:showPercent val="0"/>
              <c:showBubbleSize val="0"/>
              <c:extLst>
                <c:ext xmlns:c15="http://schemas.microsoft.com/office/drawing/2012/chart" uri="{CE6537A1-D6FC-4f65-9D91-7224C49458BB}">
                  <c15:layout>
                    <c:manualLayout>
                      <c:w val="0.30226949401804332"/>
                      <c:h val="6.6447523491407853E-2"/>
                    </c:manualLayout>
                  </c15:layout>
                  <c15:dlblFieldTable/>
                  <c15:showDataLabelsRange val="1"/>
                </c:ext>
                <c:ext xmlns:c16="http://schemas.microsoft.com/office/drawing/2014/chart" uri="{C3380CC4-5D6E-409C-BE32-E72D297353CC}">
                  <c16:uniqueId val="{00000006-4B56-42CC-BEC0-28ACAAE424B8}"/>
                </c:ext>
              </c:extLst>
            </c:dLbl>
            <c:dLbl>
              <c:idx val="7"/>
              <c:layout>
                <c:manualLayout>
                  <c:x val="1.3910423809546839E-2"/>
                  <c:y val="-7.7923535011245881E-2"/>
                </c:manualLayout>
              </c:layout>
              <c:tx>
                <c:rich>
                  <a:bodyPr rot="0" spcFirstLastPara="1" vertOverflow="ellipsis" vert="horz" wrap="square" lIns="38100" tIns="19050" rIns="38100" bIns="19050" anchor="ctr" anchorCtr="1">
                    <a:noAutofit/>
                  </a:bodyPr>
                  <a:lstStyle/>
                  <a:p>
                    <a:pPr>
                      <a:defRPr sz="2000" b="1" i="0" u="none" strike="noStrike" kern="1200" baseline="0">
                        <a:solidFill>
                          <a:schemeClr val="tx1">
                            <a:lumMod val="75000"/>
                            <a:lumOff val="25000"/>
                          </a:schemeClr>
                        </a:solidFill>
                        <a:latin typeface="+mn-lt"/>
                        <a:ea typeface="+mn-ea"/>
                        <a:cs typeface="+mn-cs"/>
                      </a:defRPr>
                    </a:pPr>
                    <a:fld id="{09A42402-3290-409B-8AEA-EFF8E0277DC1}" type="CELLRANGE">
                      <a:rPr lang="en-US"/>
                      <a:pPr>
                        <a:defRPr sz="2000" b="1"/>
                      </a:pPr>
                      <a:t>[CELLRANGE]</a:t>
                    </a:fld>
                    <a:endParaRPr lang="en-US"/>
                  </a:p>
                </c:rich>
              </c:tx>
              <c:spPr>
                <a:solidFill>
                  <a:schemeClr val="bg1"/>
                </a:solidFill>
                <a:ln>
                  <a:noFill/>
                </a:ln>
                <a:effectLst/>
              </c:spPr>
              <c:txPr>
                <a:bodyPr rot="0" spcFirstLastPara="1" vertOverflow="ellipsis" vert="horz" wrap="square" lIns="38100" tIns="19050" rIns="38100" bIns="19050" anchor="ctr" anchorCtr="1">
                  <a:noAutofit/>
                </a:bodyPr>
                <a:lstStyle/>
                <a:p>
                  <a:pPr>
                    <a:defRPr sz="2000" b="1" i="0" u="none" strike="noStrike" kern="1200" baseline="0">
                      <a:solidFill>
                        <a:schemeClr val="tx1">
                          <a:lumMod val="75000"/>
                          <a:lumOff val="25000"/>
                        </a:schemeClr>
                      </a:solidFill>
                      <a:latin typeface="+mn-lt"/>
                      <a:ea typeface="+mn-ea"/>
                      <a:cs typeface="+mn-cs"/>
                    </a:defRPr>
                  </a:pPr>
                  <a:endParaRPr lang="en-US"/>
                </a:p>
              </c:txPr>
              <c:dLblPos val="r"/>
              <c:showLegendKey val="0"/>
              <c:showVal val="0"/>
              <c:showCatName val="0"/>
              <c:showSerName val="0"/>
              <c:showPercent val="0"/>
              <c:showBubbleSize val="0"/>
              <c:extLst>
                <c:ext xmlns:c15="http://schemas.microsoft.com/office/drawing/2012/chart" uri="{CE6537A1-D6FC-4f65-9D91-7224C49458BB}">
                  <c15:layout>
                    <c:manualLayout>
                      <c:w val="0.32616200277416713"/>
                      <c:h val="6.6447523491407853E-2"/>
                    </c:manualLayout>
                  </c15:layout>
                  <c15:dlblFieldTable/>
                  <c15:showDataLabelsRange val="1"/>
                </c:ext>
                <c:ext xmlns:c16="http://schemas.microsoft.com/office/drawing/2014/chart" uri="{C3380CC4-5D6E-409C-BE32-E72D297353CC}">
                  <c16:uniqueId val="{00000007-4B56-42CC-BEC0-28ACAAE424B8}"/>
                </c:ext>
              </c:extLst>
            </c:dLbl>
            <c:dLbl>
              <c:idx val="8"/>
              <c:layout>
                <c:manualLayout>
                  <c:x val="-1.6629536962464719E-2"/>
                  <c:y val="-8.500749273954096E-2"/>
                </c:manualLayout>
              </c:layout>
              <c:tx>
                <c:rich>
                  <a:bodyPr/>
                  <a:lstStyle/>
                  <a:p>
                    <a:fld id="{F50C7407-7082-4D31-9AB9-554F142489BF}"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4B56-42CC-BEC0-28ACAAE424B8}"/>
                </c:ext>
              </c:extLst>
            </c:dLbl>
            <c:dLbl>
              <c:idx val="9"/>
              <c:layout>
                <c:manualLayout>
                  <c:x val="-0.11918773549431212"/>
                  <c:y val="-4.4527734292140582E-2"/>
                </c:manualLayout>
              </c:layout>
              <c:tx>
                <c:rich>
                  <a:bodyPr/>
                  <a:lstStyle/>
                  <a:p>
                    <a:fld id="{CC3CC377-73CE-4013-B10B-E7B5E6393AE6}"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4B56-42CC-BEC0-28ACAAE424B8}"/>
                </c:ext>
              </c:extLst>
            </c:dLbl>
            <c:dLbl>
              <c:idx val="10"/>
              <c:layout>
                <c:manualLayout>
                  <c:x val="-2.494061209419611E-2"/>
                  <c:y val="6.0719637671100536E-2"/>
                </c:manualLayout>
              </c:layout>
              <c:tx>
                <c:rich>
                  <a:bodyPr/>
                  <a:lstStyle/>
                  <a:p>
                    <a:fld id="{5A4633C3-657E-412E-92E8-D2C7EADA81C7}"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4B56-42CC-BEC0-28ACAAE424B8}"/>
                </c:ext>
              </c:extLst>
            </c:dLbl>
            <c:dLbl>
              <c:idx val="11"/>
              <c:layout>
                <c:manualLayout>
                  <c:x val="-0.22582454604695035"/>
                  <c:y val="-4.857571013688055E-2"/>
                </c:manualLayout>
              </c:layout>
              <c:tx>
                <c:rich>
                  <a:bodyPr/>
                  <a:lstStyle/>
                  <a:p>
                    <a:fld id="{B2DDC875-1E02-4792-BB62-EE51CFF2739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4B56-42CC-BEC0-28ACAAE424B8}"/>
                </c:ext>
              </c:extLst>
            </c:dLbl>
            <c:dLbl>
              <c:idx val="12"/>
              <c:layout>
                <c:manualLayout>
                  <c:x val="-0.1961018542692004"/>
                  <c:y val="8.5007492739540808E-2"/>
                </c:manualLayout>
              </c:layout>
              <c:tx>
                <c:rich>
                  <a:bodyPr/>
                  <a:lstStyle/>
                  <a:p>
                    <a:fld id="{067F84EB-DD7B-4A63-B12C-690DB58BB213}"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4B56-42CC-BEC0-28ACAAE424B8}"/>
                </c:ext>
              </c:extLst>
            </c:dLbl>
            <c:spPr>
              <a:solidFill>
                <a:schemeClr val="bg1"/>
              </a:solid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lumMod val="75000"/>
                        <a:lumOff val="25000"/>
                      </a:schemeClr>
                    </a:solidFill>
                    <a:latin typeface="+mn-lt"/>
                    <a:ea typeface="+mn-ea"/>
                    <a:cs typeface="+mn-cs"/>
                  </a:defRPr>
                </a:pPr>
                <a:endParaRPr lang="en-U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Segm!$B$2:$B$14</c:f>
              <c:numCache>
                <c:formatCode>0%</c:formatCode>
                <c:ptCount val="13"/>
                <c:pt idx="0">
                  <c:v>0.12195182145344047</c:v>
                </c:pt>
                <c:pt idx="1">
                  <c:v>0.11049395376566178</c:v>
                </c:pt>
                <c:pt idx="2">
                  <c:v>5.7528100995345569E-2</c:v>
                </c:pt>
                <c:pt idx="3">
                  <c:v>5.5685630861772327E-2</c:v>
                </c:pt>
                <c:pt idx="4">
                  <c:v>0.15617537162009934</c:v>
                </c:pt>
                <c:pt idx="5">
                  <c:v>0.16074769075169248</c:v>
                </c:pt>
                <c:pt idx="6">
                  <c:v>-1.3153285123996819E-2</c:v>
                </c:pt>
                <c:pt idx="7">
                  <c:v>-9.5306976464731488E-3</c:v>
                </c:pt>
                <c:pt idx="8">
                  <c:v>2.0789828114777361E-2</c:v>
                </c:pt>
                <c:pt idx="9">
                  <c:v>-6.1369142455588235E-2</c:v>
                </c:pt>
                <c:pt idx="10">
                  <c:v>1.3158660557522435E-2</c:v>
                </c:pt>
                <c:pt idx="11">
                  <c:v>-1.9536373538371184E-2</c:v>
                </c:pt>
                <c:pt idx="12">
                  <c:v>-3.3357828891662611E-2</c:v>
                </c:pt>
              </c:numCache>
            </c:numRef>
          </c:xVal>
          <c:yVal>
            <c:numRef>
              <c:f>Segm!$C$2:$C$14</c:f>
              <c:numCache>
                <c:formatCode>0%</c:formatCode>
                <c:ptCount val="13"/>
                <c:pt idx="0">
                  <c:v>4.7486889224682943E-2</c:v>
                </c:pt>
                <c:pt idx="1">
                  <c:v>-1.620321268396085E-3</c:v>
                </c:pt>
                <c:pt idx="2">
                  <c:v>0.15386045629857326</c:v>
                </c:pt>
                <c:pt idx="3">
                  <c:v>5.5261503098845095E-2</c:v>
                </c:pt>
                <c:pt idx="4">
                  <c:v>8.1957294230375469E-2</c:v>
                </c:pt>
                <c:pt idx="5">
                  <c:v>0.10584414758215858</c:v>
                </c:pt>
                <c:pt idx="6">
                  <c:v>7.4084677776173585E-2</c:v>
                </c:pt>
                <c:pt idx="7">
                  <c:v>-2.0882599143551652E-3</c:v>
                </c:pt>
                <c:pt idx="8">
                  <c:v>7.6907554807674375E-2</c:v>
                </c:pt>
                <c:pt idx="9">
                  <c:v>6.0485653673505745E-2</c:v>
                </c:pt>
                <c:pt idx="10">
                  <c:v>6.8354049817864011E-3</c:v>
                </c:pt>
                <c:pt idx="11">
                  <c:v>1.2387451817496217E-2</c:v>
                </c:pt>
                <c:pt idx="12">
                  <c:v>-2.9304659945739043E-3</c:v>
                </c:pt>
              </c:numCache>
            </c:numRef>
          </c:yVal>
          <c:smooth val="0"/>
          <c:extLst>
            <c:ext xmlns:c15="http://schemas.microsoft.com/office/drawing/2012/chart" uri="{02D57815-91ED-43cb-92C2-25804820EDAC}">
              <c15:datalabelsRange>
                <c15:f>Segm!$A$2:$A$14</c15:f>
                <c15:dlblRangeCache>
                  <c:ptCount val="13"/>
                  <c:pt idx="0">
                    <c:v>Retail</c:v>
                  </c:pt>
                  <c:pt idx="1">
                    <c:v>Mass consumption</c:v>
                  </c:pt>
                  <c:pt idx="2">
                    <c:v>Software</c:v>
                  </c:pt>
                  <c:pt idx="3">
                    <c:v>Health</c:v>
                  </c:pt>
                  <c:pt idx="4">
                    <c:v>ITC</c:v>
                  </c:pt>
                  <c:pt idx="5">
                    <c:v>Leisure</c:v>
                  </c:pt>
                  <c:pt idx="6">
                    <c:v>Telecomm, logistics</c:v>
                  </c:pt>
                  <c:pt idx="7">
                    <c:v>Aerospace and defense</c:v>
                  </c:pt>
                  <c:pt idx="8">
                    <c:v>Manufacturers</c:v>
                  </c:pt>
                  <c:pt idx="9">
                    <c:v>Transportation</c:v>
                  </c:pt>
                  <c:pt idx="10">
                    <c:v>Energy</c:v>
                  </c:pt>
                  <c:pt idx="11">
                    <c:v>Utilities</c:v>
                  </c:pt>
                  <c:pt idx="12">
                    <c:v>Steel, minerals</c:v>
                  </c:pt>
                </c15:dlblRangeCache>
              </c15:datalabelsRange>
            </c:ext>
            <c:ext xmlns:c16="http://schemas.microsoft.com/office/drawing/2014/chart" uri="{C3380CC4-5D6E-409C-BE32-E72D297353CC}">
              <c16:uniqueId val="{0000000C-4B56-42CC-BEC0-28ACAAE424B8}"/>
            </c:ext>
          </c:extLst>
        </c:ser>
        <c:dLbls>
          <c:dLblPos val="ctr"/>
          <c:showLegendKey val="0"/>
          <c:showVal val="1"/>
          <c:showCatName val="0"/>
          <c:showSerName val="0"/>
          <c:showPercent val="0"/>
          <c:showBubbleSize val="0"/>
        </c:dLbls>
        <c:axId val="228572176"/>
        <c:axId val="228575536"/>
      </c:scatterChart>
      <c:valAx>
        <c:axId val="228572176"/>
        <c:scaling>
          <c:orientation val="minMax"/>
          <c:min val="-0.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2000" b="1"/>
                  <a:t>EVA</a:t>
                </a:r>
              </a:p>
            </c:rich>
          </c:tx>
          <c:layout>
            <c:manualLayout>
              <c:xMode val="edge"/>
              <c:yMode val="edge"/>
              <c:x val="0.44669134747470685"/>
              <c:y val="0.9023688786517244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ln>
                  <a:solidFill>
                    <a:schemeClr val="tx1"/>
                  </a:solidFill>
                </a:ln>
                <a:solidFill>
                  <a:schemeClr val="tx1">
                    <a:lumMod val="65000"/>
                    <a:lumOff val="35000"/>
                  </a:schemeClr>
                </a:solidFill>
                <a:latin typeface="+mn-lt"/>
                <a:ea typeface="+mn-ea"/>
                <a:cs typeface="+mn-cs"/>
              </a:defRPr>
            </a:pPr>
            <a:endParaRPr lang="en-US"/>
          </a:p>
        </c:txPr>
        <c:crossAx val="228575536"/>
        <c:crosses val="autoZero"/>
        <c:crossBetween val="midCat"/>
      </c:valAx>
      <c:valAx>
        <c:axId val="228575536"/>
        <c:scaling>
          <c:orientation val="minMax"/>
          <c:min val="-5.000000000000001E-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r>
                  <a:rPr lang="en-US" sz="2000" b="1"/>
                  <a:t>Sales Growth</a:t>
                </a:r>
              </a:p>
            </c:rich>
          </c:tx>
          <c:layout>
            <c:manualLayout>
              <c:xMode val="edge"/>
              <c:yMode val="edge"/>
              <c:x val="2.6429262777431142E-2"/>
              <c:y val="0.32849849898187033"/>
            </c:manualLayout>
          </c:layout>
          <c:overlay val="0"/>
          <c:spPr>
            <a:noFill/>
            <a:ln>
              <a:noFill/>
            </a:ln>
            <a:effectLst/>
          </c:spPr>
          <c:txPr>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ln>
                  <a:solidFill>
                    <a:schemeClr val="tx1"/>
                  </a:solidFill>
                </a:ln>
                <a:solidFill>
                  <a:schemeClr val="tx1">
                    <a:lumMod val="65000"/>
                    <a:lumOff val="35000"/>
                  </a:schemeClr>
                </a:solidFill>
                <a:latin typeface="+mn-lt"/>
                <a:ea typeface="+mn-ea"/>
                <a:cs typeface="+mn-cs"/>
              </a:defRPr>
            </a:pPr>
            <a:endParaRPr lang="en-US"/>
          </a:p>
        </c:txPr>
        <c:crossAx val="22857217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r>
              <a:rPr lang="en-US" sz="2000" b="1"/>
              <a:t>Manufacturas, aerospacio, defensa</a:t>
            </a:r>
          </a:p>
        </c:rich>
      </c:tx>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535620992981203"/>
          <c:y val="0.13129130099127953"/>
          <c:w val="0.84760528450680783"/>
          <c:h val="0.67119926992992041"/>
        </c:manualLayout>
      </c:layout>
      <c:scatterChart>
        <c:scatterStyle val="lineMarker"/>
        <c:varyColors val="0"/>
        <c:ser>
          <c:idx val="0"/>
          <c:order val="0"/>
          <c:tx>
            <c:v>Energy</c:v>
          </c:tx>
          <c:spPr>
            <a:ln w="25400" cap="rnd">
              <a:noFill/>
              <a:round/>
            </a:ln>
            <a:effectLst/>
          </c:spPr>
          <c:marker>
            <c:symbol val="circle"/>
            <c:size val="5"/>
            <c:spPr>
              <a:solidFill>
                <a:schemeClr val="accent1"/>
              </a:solidFill>
              <a:ln w="9525">
                <a:solidFill>
                  <a:schemeClr val="accent1"/>
                </a:solidFill>
              </a:ln>
              <a:effectLst/>
            </c:spPr>
          </c:marker>
          <c:dLbls>
            <c:dLbl>
              <c:idx val="0"/>
              <c:layout>
                <c:manualLayout>
                  <c:x val="-0.19329538150024292"/>
                  <c:y val="0.129458683359956"/>
                </c:manualLayout>
              </c:layout>
              <c:tx>
                <c:rich>
                  <a:bodyPr/>
                  <a:lstStyle/>
                  <a:p>
                    <a:fld id="{66F57BD7-E6C8-4B6F-8E7B-E84735D269A4}"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291E-4B15-A69A-2F9DF4B68083}"/>
                </c:ext>
              </c:extLst>
            </c:dLbl>
            <c:dLbl>
              <c:idx val="1"/>
              <c:layout>
                <c:manualLayout>
                  <c:x val="-0.16982430769284085"/>
                  <c:y val="-0.15373218648994791"/>
                </c:manualLayout>
              </c:layout>
              <c:tx>
                <c:rich>
                  <a:bodyPr/>
                  <a:lstStyle/>
                  <a:p>
                    <a:fld id="{DDFE2DAD-52D0-4779-A0CF-69FF82430203}"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291E-4B15-A69A-2F9DF4B68083}"/>
                </c:ext>
              </c:extLst>
            </c:dLbl>
            <c:dLbl>
              <c:idx val="2"/>
              <c:layout>
                <c:manualLayout>
                  <c:x val="-0.15700542826335423"/>
                  <c:y val="0"/>
                </c:manualLayout>
              </c:layout>
              <c:tx>
                <c:rich>
                  <a:bodyPr/>
                  <a:lstStyle/>
                  <a:p>
                    <a:fld id="{97B28DDF-855A-41F5-B72D-3CD4091AE05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291E-4B15-A69A-2F9DF4B68083}"/>
                </c:ext>
              </c:extLst>
            </c:dLbl>
            <c:dLbl>
              <c:idx val="3"/>
              <c:layout>
                <c:manualLayout>
                  <c:x val="0.11036163588302118"/>
                  <c:y val="0.11327634793996162"/>
                </c:manualLayout>
              </c:layout>
              <c:tx>
                <c:rich>
                  <a:bodyPr/>
                  <a:lstStyle/>
                  <a:p>
                    <a:fld id="{A29005D1-A7E3-466F-A75B-ED3DACC8817A}"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291E-4B15-A69A-2F9DF4B68083}"/>
                </c:ext>
              </c:extLst>
            </c:dLbl>
            <c:dLbl>
              <c:idx val="4"/>
              <c:layout>
                <c:manualLayout>
                  <c:x val="-0.12848587894955393"/>
                  <c:y val="-0.20227919274993147"/>
                </c:manualLayout>
              </c:layout>
              <c:tx>
                <c:rich>
                  <a:bodyPr/>
                  <a:lstStyle/>
                  <a:p>
                    <a:fld id="{C725728E-1472-4451-982E-EE57D02815B3}"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291E-4B15-A69A-2F9DF4B68083}"/>
                </c:ext>
              </c:extLst>
            </c:dLbl>
            <c:dLbl>
              <c:idx val="5"/>
              <c:layout>
                <c:manualLayout>
                  <c:x val="-0.1539849135976871"/>
                  <c:y val="-0.10518518022996444"/>
                </c:manualLayout>
              </c:layout>
              <c:tx>
                <c:rich>
                  <a:bodyPr/>
                  <a:lstStyle/>
                  <a:p>
                    <a:fld id="{7C817580-A18F-4121-B5BE-FF4A04048DC4}"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291E-4B15-A69A-2F9DF4B68083}"/>
                </c:ext>
              </c:extLst>
            </c:dLbl>
            <c:dLbl>
              <c:idx val="6"/>
              <c:layout>
                <c:manualLayout>
                  <c:x val="-0.28582269752173411"/>
                  <c:y val="-0.24880340708241577"/>
                </c:manualLayout>
              </c:layout>
              <c:tx>
                <c:rich>
                  <a:bodyPr/>
                  <a:lstStyle/>
                  <a:p>
                    <a:fld id="{680D2ABB-CFFE-42E9-BBEA-F813AF105CB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291E-4B15-A69A-2F9DF4B68083}"/>
                </c:ext>
              </c:extLst>
            </c:dLbl>
            <c:dLbl>
              <c:idx val="7"/>
              <c:layout>
                <c:manualLayout>
                  <c:x val="-3.5770055091184423E-2"/>
                  <c:y val="-0.18407406540243765"/>
                </c:manualLayout>
              </c:layout>
              <c:tx>
                <c:rich>
                  <a:bodyPr/>
                  <a:lstStyle/>
                  <a:p>
                    <a:fld id="{8997E797-B6C1-4CE7-9A43-C7C454A93CE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291E-4B15-A69A-2F9DF4B68083}"/>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'EVA2'!$C$42:$C$49</c:f>
              <c:numCache>
                <c:formatCode>0%</c:formatCode>
                <c:ptCount val="8"/>
                <c:pt idx="0">
                  <c:v>-3.0894948672985104E-2</c:v>
                </c:pt>
                <c:pt idx="1">
                  <c:v>-4.0690530445096441E-2</c:v>
                </c:pt>
                <c:pt idx="2">
                  <c:v>0.11252603191063448</c:v>
                </c:pt>
                <c:pt idx="3">
                  <c:v>-3.2959876119006346E-3</c:v>
                </c:pt>
                <c:pt idx="4">
                  <c:v>4.065884954637719E-2</c:v>
                </c:pt>
                <c:pt idx="5">
                  <c:v>-0.14042372890807298</c:v>
                </c:pt>
                <c:pt idx="6">
                  <c:v>1.5642475122326679E-2</c:v>
                </c:pt>
                <c:pt idx="7">
                  <c:v>9.6189160846326852E-2</c:v>
                </c:pt>
              </c:numCache>
            </c:numRef>
          </c:xVal>
          <c:yVal>
            <c:numRef>
              <c:f>'EVA2'!$D$42:$D$49</c:f>
              <c:numCache>
                <c:formatCode>0.0%</c:formatCode>
                <c:ptCount val="8"/>
                <c:pt idx="0">
                  <c:v>-5.7375537931670826E-3</c:v>
                </c:pt>
                <c:pt idx="1">
                  <c:v>-1.32074439978071E-2</c:v>
                </c:pt>
                <c:pt idx="2">
                  <c:v>0.45267082881892068</c:v>
                </c:pt>
                <c:pt idx="3">
                  <c:v>-6.0137592505993933E-3</c:v>
                </c:pt>
                <c:pt idx="4">
                  <c:v>3.09491624630421E-2</c:v>
                </c:pt>
                <c:pt idx="5">
                  <c:v>-2.8719474836670322E-2</c:v>
                </c:pt>
                <c:pt idx="6">
                  <c:v>6.0609561925816235E-3</c:v>
                </c:pt>
                <c:pt idx="7">
                  <c:v>1.6393738901023202E-2</c:v>
                </c:pt>
              </c:numCache>
            </c:numRef>
          </c:yVal>
          <c:smooth val="0"/>
          <c:extLst>
            <c:ext xmlns:c15="http://schemas.microsoft.com/office/drawing/2012/chart" uri="{02D57815-91ED-43cb-92C2-25804820EDAC}">
              <c15:datalabelsRange>
                <c15:f>'EVA2'!$B$42:$B$49</c15:f>
                <c15:dlblRangeCache>
                  <c:ptCount val="8"/>
                  <c:pt idx="0">
                    <c:v>Ford - Auto - Manufacturas</c:v>
                  </c:pt>
                  <c:pt idx="1">
                    <c:v>GM - Auto - Manufacturas</c:v>
                  </c:pt>
                  <c:pt idx="2">
                    <c:v>Tesla - Auto - Manufacturas</c:v>
                  </c:pt>
                  <c:pt idx="3">
                    <c:v>Toyota - Auto - Manufacturas</c:v>
                  </c:pt>
                  <c:pt idx="4">
                    <c:v>Deere &amp; Company - Maquinas agricolas</c:v>
                  </c:pt>
                  <c:pt idx="5">
                    <c:v>Boeing  - Aerospacio y defensa</c:v>
                  </c:pt>
                  <c:pt idx="6">
                    <c:v>General Dynamics - Aerospacio y defensa</c:v>
                  </c:pt>
                  <c:pt idx="7">
                    <c:v>Lockheed Martin - Aerospacio y defensa</c:v>
                  </c:pt>
                </c15:dlblRangeCache>
              </c15:datalabelsRange>
            </c:ext>
            <c:ext xmlns:c16="http://schemas.microsoft.com/office/drawing/2014/chart" uri="{C3380CC4-5D6E-409C-BE32-E72D297353CC}">
              <c16:uniqueId val="{00000008-291E-4B15-A69A-2F9DF4B68083}"/>
            </c:ext>
          </c:extLst>
        </c:ser>
        <c:dLbls>
          <c:dLblPos val="ctr"/>
          <c:showLegendKey val="0"/>
          <c:showVal val="1"/>
          <c:showCatName val="0"/>
          <c:showSerName val="0"/>
          <c:showPercent val="0"/>
          <c:showBubbleSize val="0"/>
        </c:dLbls>
        <c:axId val="228572176"/>
        <c:axId val="228575536"/>
      </c:scatterChart>
      <c:valAx>
        <c:axId val="22857217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2000" b="1"/>
                  <a:t>EVA</a:t>
                </a:r>
              </a:p>
            </c:rich>
          </c:tx>
          <c:layout>
            <c:manualLayout>
              <c:xMode val="edge"/>
              <c:yMode val="edge"/>
              <c:x val="0.51265222712263603"/>
              <c:y val="0.8295052420759234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ln>
                  <a:solidFill>
                    <a:schemeClr val="tx1"/>
                  </a:solidFill>
                </a:ln>
                <a:solidFill>
                  <a:schemeClr val="tx1">
                    <a:lumMod val="65000"/>
                    <a:lumOff val="35000"/>
                  </a:schemeClr>
                </a:solidFill>
                <a:latin typeface="+mn-lt"/>
                <a:ea typeface="+mn-ea"/>
                <a:cs typeface="+mn-cs"/>
              </a:defRPr>
            </a:pPr>
            <a:endParaRPr lang="en-US"/>
          </a:p>
        </c:txPr>
        <c:crossAx val="228575536"/>
        <c:crosses val="autoZero"/>
        <c:crossBetween val="midCat"/>
      </c:valAx>
      <c:valAx>
        <c:axId val="228575536"/>
        <c:scaling>
          <c:orientation val="minMax"/>
          <c:min val="-0.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r>
                  <a:rPr lang="en-US" sz="2000" b="1"/>
                  <a:t>Crecimiento de ventas</a:t>
                </a:r>
              </a:p>
            </c:rich>
          </c:tx>
          <c:layout>
            <c:manualLayout>
              <c:xMode val="edge"/>
              <c:yMode val="edge"/>
              <c:x val="4.84161913778373E-2"/>
              <c:y val="0.2070591773645456"/>
            </c:manualLayout>
          </c:layout>
          <c:overlay val="0"/>
          <c:spPr>
            <a:noFill/>
            <a:ln>
              <a:noFill/>
            </a:ln>
            <a:effectLst/>
          </c:spPr>
          <c:txPr>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ln>
                  <a:solidFill>
                    <a:schemeClr val="tx1"/>
                  </a:solidFill>
                </a:ln>
                <a:solidFill>
                  <a:schemeClr val="tx1">
                    <a:lumMod val="65000"/>
                    <a:lumOff val="35000"/>
                  </a:schemeClr>
                </a:solidFill>
                <a:latin typeface="+mn-lt"/>
                <a:ea typeface="+mn-ea"/>
                <a:cs typeface="+mn-cs"/>
              </a:defRPr>
            </a:pPr>
            <a:endParaRPr lang="en-US"/>
          </a:p>
        </c:txPr>
        <c:crossAx val="22857217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r>
              <a:rPr lang="en-US" sz="2000" b="1"/>
              <a:t>Manufacturers, aerospace, defense</a:t>
            </a:r>
          </a:p>
        </c:rich>
      </c:tx>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535620992981203"/>
          <c:y val="0.13129130099127953"/>
          <c:w val="0.84760528450680783"/>
          <c:h val="0.67119926992992041"/>
        </c:manualLayout>
      </c:layout>
      <c:scatterChart>
        <c:scatterStyle val="lineMarker"/>
        <c:varyColors val="0"/>
        <c:ser>
          <c:idx val="0"/>
          <c:order val="0"/>
          <c:tx>
            <c:v>Energy</c:v>
          </c:tx>
          <c:spPr>
            <a:ln w="25400" cap="rnd">
              <a:noFill/>
              <a:round/>
            </a:ln>
            <a:effectLst/>
          </c:spPr>
          <c:marker>
            <c:symbol val="circle"/>
            <c:size val="5"/>
            <c:spPr>
              <a:solidFill>
                <a:schemeClr val="accent1"/>
              </a:solidFill>
              <a:ln w="9525">
                <a:solidFill>
                  <a:schemeClr val="accent1"/>
                </a:solidFill>
              </a:ln>
              <a:effectLst/>
            </c:spPr>
          </c:marker>
          <c:dLbls>
            <c:dLbl>
              <c:idx val="0"/>
              <c:layout>
                <c:manualLayout>
                  <c:x val="-0.19329538150024292"/>
                  <c:y val="0.129458683359956"/>
                </c:manualLayout>
              </c:layout>
              <c:tx>
                <c:rich>
                  <a:bodyPr/>
                  <a:lstStyle/>
                  <a:p>
                    <a:fld id="{05AE7BAD-3C7A-47C3-A9B1-742907976341}"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FC78-4C91-BC2F-E48129FF7C0E}"/>
                </c:ext>
              </c:extLst>
            </c:dLbl>
            <c:dLbl>
              <c:idx val="1"/>
              <c:layout>
                <c:manualLayout>
                  <c:x val="-0.16982430769284085"/>
                  <c:y val="-0.15373218648994791"/>
                </c:manualLayout>
              </c:layout>
              <c:tx>
                <c:rich>
                  <a:bodyPr/>
                  <a:lstStyle/>
                  <a:p>
                    <a:fld id="{AA40811D-13AC-44C6-B92B-817F634B7162}"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FC78-4C91-BC2F-E48129FF7C0E}"/>
                </c:ext>
              </c:extLst>
            </c:dLbl>
            <c:dLbl>
              <c:idx val="2"/>
              <c:layout>
                <c:manualLayout>
                  <c:x val="-0.15700542826335423"/>
                  <c:y val="0"/>
                </c:manualLayout>
              </c:layout>
              <c:tx>
                <c:rich>
                  <a:bodyPr/>
                  <a:lstStyle/>
                  <a:p>
                    <a:fld id="{C5918649-F2E0-45A6-9267-5EDA21531FB4}"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FC78-4C91-BC2F-E48129FF7C0E}"/>
                </c:ext>
              </c:extLst>
            </c:dLbl>
            <c:dLbl>
              <c:idx val="3"/>
              <c:layout>
                <c:manualLayout>
                  <c:x val="0.11036163588302118"/>
                  <c:y val="0.11327634793996162"/>
                </c:manualLayout>
              </c:layout>
              <c:tx>
                <c:rich>
                  <a:bodyPr/>
                  <a:lstStyle/>
                  <a:p>
                    <a:fld id="{AF0A8E87-5BE5-4810-9CD4-0D6C6092C71A}"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FC78-4C91-BC2F-E48129FF7C0E}"/>
                </c:ext>
              </c:extLst>
            </c:dLbl>
            <c:dLbl>
              <c:idx val="4"/>
              <c:layout>
                <c:manualLayout>
                  <c:x val="-0.12848587894955393"/>
                  <c:y val="-0.20227919274993147"/>
                </c:manualLayout>
              </c:layout>
              <c:tx>
                <c:rich>
                  <a:bodyPr/>
                  <a:lstStyle/>
                  <a:p>
                    <a:fld id="{7B6DC6AE-5463-491B-8CCE-A6EE50947CBF}"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FC78-4C91-BC2F-E48129FF7C0E}"/>
                </c:ext>
              </c:extLst>
            </c:dLbl>
            <c:dLbl>
              <c:idx val="5"/>
              <c:layout>
                <c:manualLayout>
                  <c:x val="-0.1539849135976871"/>
                  <c:y val="-0.10518518022996444"/>
                </c:manualLayout>
              </c:layout>
              <c:tx>
                <c:rich>
                  <a:bodyPr/>
                  <a:lstStyle/>
                  <a:p>
                    <a:fld id="{006AD19E-2A76-4965-BF3F-EA2FB4D09FF5}"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FC78-4C91-BC2F-E48129FF7C0E}"/>
                </c:ext>
              </c:extLst>
            </c:dLbl>
            <c:dLbl>
              <c:idx val="6"/>
              <c:layout>
                <c:manualLayout>
                  <c:x val="-0.28582269752173411"/>
                  <c:y val="-0.24880340708241577"/>
                </c:manualLayout>
              </c:layout>
              <c:tx>
                <c:rich>
                  <a:bodyPr/>
                  <a:lstStyle/>
                  <a:p>
                    <a:fld id="{9ED53184-9B46-49F1-A0C3-E07336423D6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FC78-4C91-BC2F-E48129FF7C0E}"/>
                </c:ext>
              </c:extLst>
            </c:dLbl>
            <c:dLbl>
              <c:idx val="7"/>
              <c:layout>
                <c:manualLayout>
                  <c:x val="-3.5770055091184423E-2"/>
                  <c:y val="-0.18407406540243765"/>
                </c:manualLayout>
              </c:layout>
              <c:tx>
                <c:rich>
                  <a:bodyPr/>
                  <a:lstStyle/>
                  <a:p>
                    <a:fld id="{0A110885-94B3-4903-8416-96E0CBFF1937}"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FC78-4C91-BC2F-E48129FF7C0E}"/>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'EVA2'!$C$42:$C$49</c:f>
              <c:numCache>
                <c:formatCode>0%</c:formatCode>
                <c:ptCount val="8"/>
                <c:pt idx="0">
                  <c:v>-3.0894948672985104E-2</c:v>
                </c:pt>
                <c:pt idx="1">
                  <c:v>-4.0690530445096441E-2</c:v>
                </c:pt>
                <c:pt idx="2">
                  <c:v>0.11252603191063448</c:v>
                </c:pt>
                <c:pt idx="3">
                  <c:v>-3.2959876119006346E-3</c:v>
                </c:pt>
                <c:pt idx="4">
                  <c:v>4.065884954637719E-2</c:v>
                </c:pt>
                <c:pt idx="5">
                  <c:v>-0.14042372890807298</c:v>
                </c:pt>
                <c:pt idx="6">
                  <c:v>1.5642475122326679E-2</c:v>
                </c:pt>
                <c:pt idx="7">
                  <c:v>9.6189160846326852E-2</c:v>
                </c:pt>
              </c:numCache>
            </c:numRef>
          </c:xVal>
          <c:yVal>
            <c:numRef>
              <c:f>'EVA2'!$D$42:$D$49</c:f>
              <c:numCache>
                <c:formatCode>0.0%</c:formatCode>
                <c:ptCount val="8"/>
                <c:pt idx="0">
                  <c:v>-5.7375537931670826E-3</c:v>
                </c:pt>
                <c:pt idx="1">
                  <c:v>-1.32074439978071E-2</c:v>
                </c:pt>
                <c:pt idx="2">
                  <c:v>0.45267082881892068</c:v>
                </c:pt>
                <c:pt idx="3">
                  <c:v>-6.0137592505993933E-3</c:v>
                </c:pt>
                <c:pt idx="4">
                  <c:v>3.09491624630421E-2</c:v>
                </c:pt>
                <c:pt idx="5">
                  <c:v>-2.8719474836670322E-2</c:v>
                </c:pt>
                <c:pt idx="6">
                  <c:v>6.0609561925816235E-3</c:v>
                </c:pt>
                <c:pt idx="7">
                  <c:v>1.6393738901023202E-2</c:v>
                </c:pt>
              </c:numCache>
            </c:numRef>
          </c:yVal>
          <c:smooth val="0"/>
          <c:extLst>
            <c:ext xmlns:c15="http://schemas.microsoft.com/office/drawing/2012/chart" uri="{02D57815-91ED-43cb-92C2-25804820EDAC}">
              <c15:datalabelsRange>
                <c15:f>'EVA2'!$A$42:$A$49</c15:f>
                <c15:dlblRangeCache>
                  <c:ptCount val="8"/>
                  <c:pt idx="0">
                    <c:v>Ford - Auto - Manufacturers</c:v>
                  </c:pt>
                  <c:pt idx="1">
                    <c:v>GM - Auto - Manufacturers</c:v>
                  </c:pt>
                  <c:pt idx="2">
                    <c:v>Tesla - Auto - Manufacturers</c:v>
                  </c:pt>
                  <c:pt idx="3">
                    <c:v>Toyota - Auto - Manufacturers</c:v>
                  </c:pt>
                  <c:pt idx="4">
                    <c:v>Deere &amp; Company - Agricultural - Machinery</c:v>
                  </c:pt>
                  <c:pt idx="5">
                    <c:v>Boeing  - Aerospace and defense</c:v>
                  </c:pt>
                  <c:pt idx="6">
                    <c:v>General Dynamics - Aerospace and defense</c:v>
                  </c:pt>
                  <c:pt idx="7">
                    <c:v>Lockheed Martin - Aerospace and defense</c:v>
                  </c:pt>
                </c15:dlblRangeCache>
              </c15:datalabelsRange>
            </c:ext>
            <c:ext xmlns:c16="http://schemas.microsoft.com/office/drawing/2014/chart" uri="{C3380CC4-5D6E-409C-BE32-E72D297353CC}">
              <c16:uniqueId val="{0000000C-FC78-4C91-BC2F-E48129FF7C0E}"/>
            </c:ext>
          </c:extLst>
        </c:ser>
        <c:dLbls>
          <c:dLblPos val="ctr"/>
          <c:showLegendKey val="0"/>
          <c:showVal val="1"/>
          <c:showCatName val="0"/>
          <c:showSerName val="0"/>
          <c:showPercent val="0"/>
          <c:showBubbleSize val="0"/>
        </c:dLbls>
        <c:axId val="228572176"/>
        <c:axId val="228575536"/>
      </c:scatterChart>
      <c:valAx>
        <c:axId val="22857217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2000" b="1"/>
                  <a:t>EVA</a:t>
                </a:r>
              </a:p>
            </c:rich>
          </c:tx>
          <c:layout>
            <c:manualLayout>
              <c:xMode val="edge"/>
              <c:yMode val="edge"/>
              <c:x val="0.51265222712263603"/>
              <c:y val="0.8295052420759234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ln>
                  <a:solidFill>
                    <a:schemeClr val="tx1"/>
                  </a:solidFill>
                </a:ln>
                <a:solidFill>
                  <a:schemeClr val="tx1">
                    <a:lumMod val="65000"/>
                    <a:lumOff val="35000"/>
                  </a:schemeClr>
                </a:solidFill>
                <a:latin typeface="+mn-lt"/>
                <a:ea typeface="+mn-ea"/>
                <a:cs typeface="+mn-cs"/>
              </a:defRPr>
            </a:pPr>
            <a:endParaRPr lang="en-US"/>
          </a:p>
        </c:txPr>
        <c:crossAx val="228575536"/>
        <c:crosses val="autoZero"/>
        <c:crossBetween val="midCat"/>
      </c:valAx>
      <c:valAx>
        <c:axId val="228575536"/>
        <c:scaling>
          <c:orientation val="minMax"/>
          <c:min val="-0.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r>
                  <a:rPr lang="en-US" sz="2000" b="1"/>
                  <a:t>Sales Growth</a:t>
                </a:r>
              </a:p>
            </c:rich>
          </c:tx>
          <c:layout>
            <c:manualLayout>
              <c:xMode val="edge"/>
              <c:yMode val="edge"/>
              <c:x val="4.84161913778373E-2"/>
              <c:y val="0.2070591773645456"/>
            </c:manualLayout>
          </c:layout>
          <c:overlay val="0"/>
          <c:spPr>
            <a:noFill/>
            <a:ln>
              <a:noFill/>
            </a:ln>
            <a:effectLst/>
          </c:spPr>
          <c:txPr>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ln>
                  <a:solidFill>
                    <a:schemeClr val="tx1"/>
                  </a:solidFill>
                </a:ln>
                <a:solidFill>
                  <a:schemeClr val="tx1">
                    <a:lumMod val="65000"/>
                    <a:lumOff val="35000"/>
                  </a:schemeClr>
                </a:solidFill>
                <a:latin typeface="+mn-lt"/>
                <a:ea typeface="+mn-ea"/>
                <a:cs typeface="+mn-cs"/>
              </a:defRPr>
            </a:pPr>
            <a:endParaRPr lang="en-US"/>
          </a:p>
        </c:txPr>
        <c:crossAx val="22857217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1"/>
              <a:t>Transporte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8884297410892261E-2"/>
          <c:y val="9.4946612599741687E-2"/>
          <c:w val="0.86676327519304874"/>
          <c:h val="0.78896832862866606"/>
        </c:manualLayout>
      </c:layout>
      <c:scatterChart>
        <c:scatterStyle val="lineMarker"/>
        <c:varyColors val="0"/>
        <c:ser>
          <c:idx val="0"/>
          <c:order val="0"/>
          <c:tx>
            <c:v>Energy</c:v>
          </c:tx>
          <c:spPr>
            <a:ln w="25400" cap="rnd">
              <a:noFill/>
              <a:round/>
            </a:ln>
            <a:effectLst/>
          </c:spPr>
          <c:marker>
            <c:symbol val="circle"/>
            <c:size val="5"/>
            <c:spPr>
              <a:solidFill>
                <a:schemeClr val="accent1"/>
              </a:solidFill>
              <a:ln w="9525">
                <a:solidFill>
                  <a:schemeClr val="accent1"/>
                </a:solidFill>
              </a:ln>
              <a:effectLst/>
            </c:spPr>
          </c:marker>
          <c:dLbls>
            <c:dLbl>
              <c:idx val="0"/>
              <c:layout>
                <c:manualLayout>
                  <c:x val="-8.622773186536789E-2"/>
                  <c:y val="0.12337079524875132"/>
                </c:manualLayout>
              </c:layout>
              <c:tx>
                <c:rich>
                  <a:bodyPr/>
                  <a:lstStyle/>
                  <a:p>
                    <a:fld id="{717528D6-D4AF-41C3-A76D-B90253EF350A}"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5A27-4138-9118-3BC3267F6ED0}"/>
                </c:ext>
              </c:extLst>
            </c:dLbl>
            <c:dLbl>
              <c:idx val="1"/>
              <c:layout>
                <c:manualLayout>
                  <c:x val="-5.990224339989382E-2"/>
                  <c:y val="-8.2921354183586996E-2"/>
                </c:manualLayout>
              </c:layout>
              <c:tx>
                <c:rich>
                  <a:bodyPr/>
                  <a:lstStyle/>
                  <a:p>
                    <a:fld id="{994E95BD-D176-4AE3-806D-AE99EC0C6752}"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5A27-4138-9118-3BC3267F6ED0}"/>
                </c:ext>
              </c:extLst>
            </c:dLbl>
            <c:dLbl>
              <c:idx val="2"/>
              <c:layout>
                <c:manualLayout>
                  <c:x val="-0.12536212455953302"/>
                  <c:y val="0.12741573935526773"/>
                </c:manualLayout>
              </c:layout>
              <c:tx>
                <c:rich>
                  <a:bodyPr/>
                  <a:lstStyle/>
                  <a:p>
                    <a:fld id="{D8EC0820-3E0E-418F-A6B9-548928C24123}"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5A27-4138-9118-3BC3267F6ED0}"/>
                </c:ext>
              </c:extLst>
            </c:dLbl>
            <c:dLbl>
              <c:idx val="3"/>
              <c:layout>
                <c:manualLayout>
                  <c:x val="-0.14397067948596268"/>
                  <c:y val="0.11123596292920201"/>
                </c:manualLayout>
              </c:layout>
              <c:tx>
                <c:rich>
                  <a:bodyPr/>
                  <a:lstStyle/>
                  <a:p>
                    <a:fld id="{EE25E6D7-BAB5-4A92-8E7D-83F245750288}"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5A27-4138-9118-3BC3267F6ED0}"/>
                </c:ext>
              </c:extLst>
            </c:dLbl>
            <c:dLbl>
              <c:idx val="4"/>
              <c:layout>
                <c:manualLayout>
                  <c:x val="-1.234704747679574E-2"/>
                  <c:y val="0.11528090703571837"/>
                </c:manualLayout>
              </c:layout>
              <c:tx>
                <c:rich>
                  <a:bodyPr/>
                  <a:lstStyle/>
                  <a:p>
                    <a:fld id="{97C489DD-1065-4C57-A6B3-4061964FA8A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5A27-4138-9118-3BC3267F6ED0}"/>
                </c:ext>
              </c:extLst>
            </c:dLbl>
            <c:dLbl>
              <c:idx val="5"/>
              <c:layout>
                <c:manualLayout>
                  <c:x val="-2.264310458261197E-2"/>
                  <c:y val="-0.1435955157813335"/>
                </c:manualLayout>
              </c:layout>
              <c:tx>
                <c:rich>
                  <a:bodyPr/>
                  <a:lstStyle/>
                  <a:p>
                    <a:fld id="{A3E40779-4388-4486-8861-1AC92CCF0E84}"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5A27-4138-9118-3BC3267F6ED0}"/>
                </c:ext>
              </c:extLst>
            </c:dLbl>
            <c:dLbl>
              <c:idx val="6"/>
              <c:layout>
                <c:manualLayout>
                  <c:x val="-0.25131715772431168"/>
                  <c:y val="-0.1233707952487514"/>
                </c:manualLayout>
              </c:layout>
              <c:tx>
                <c:rich>
                  <a:bodyPr/>
                  <a:lstStyle/>
                  <a:p>
                    <a:fld id="{8AE74F16-A966-4C9C-8F24-A91D33CB314B}"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5A27-4138-9118-3BC3267F6ED0}"/>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EVA!$C$35:$C$41</c:f>
              <c:numCache>
                <c:formatCode>0%</c:formatCode>
                <c:ptCount val="7"/>
                <c:pt idx="0">
                  <c:v>-0.11267712181244929</c:v>
                </c:pt>
                <c:pt idx="1">
                  <c:v>-5.3489094114312352E-2</c:v>
                </c:pt>
                <c:pt idx="2">
                  <c:v>-0.16130000850460666</c:v>
                </c:pt>
                <c:pt idx="3">
                  <c:v>-9.4584705722632334E-2</c:v>
                </c:pt>
                <c:pt idx="4">
                  <c:v>-7.2839297601600725E-2</c:v>
                </c:pt>
                <c:pt idx="5">
                  <c:v>2.7347830461861997E-2</c:v>
                </c:pt>
                <c:pt idx="6">
                  <c:v>3.7958400104621731E-2</c:v>
                </c:pt>
              </c:numCache>
            </c:numRef>
          </c:xVal>
          <c:yVal>
            <c:numRef>
              <c:f>EVA!$D$35:$D$41</c:f>
              <c:numCache>
                <c:formatCode>0%</c:formatCode>
                <c:ptCount val="7"/>
                <c:pt idx="0">
                  <c:v>0.11385508116567769</c:v>
                </c:pt>
                <c:pt idx="1">
                  <c:v>8.2874738037682222E-2</c:v>
                </c:pt>
                <c:pt idx="2">
                  <c:v>0.10379405307528189</c:v>
                </c:pt>
                <c:pt idx="3">
                  <c:v>6.6078612179020696E-2</c:v>
                </c:pt>
                <c:pt idx="4">
                  <c:v>7.5375868488441342E-2</c:v>
                </c:pt>
                <c:pt idx="5">
                  <c:v>-4.0294502487570718E-3</c:v>
                </c:pt>
                <c:pt idx="6">
                  <c:v>-1.4549326982806598E-2</c:v>
                </c:pt>
              </c:numCache>
            </c:numRef>
          </c:yVal>
          <c:smooth val="0"/>
          <c:extLst>
            <c:ext xmlns:c15="http://schemas.microsoft.com/office/drawing/2012/chart" uri="{02D57815-91ED-43cb-92C2-25804820EDAC}">
              <c15:datalabelsRange>
                <c15:f>EVA!$B$35:$B$41</c15:f>
                <c15:dlblRangeCache>
                  <c:ptCount val="7"/>
                  <c:pt idx="0">
                    <c:v>American Airlines - Aerolineas</c:v>
                  </c:pt>
                  <c:pt idx="1">
                    <c:v>Delta Air Lines - Aerolineas</c:v>
                  </c:pt>
                  <c:pt idx="2">
                    <c:v>Jetblue Airways - Aerolineas</c:v>
                  </c:pt>
                  <c:pt idx="3">
                    <c:v>Southwest Airlines - Aerolineas</c:v>
                  </c:pt>
                  <c:pt idx="4">
                    <c:v>United Airlines Holdings - Aerolineas</c:v>
                  </c:pt>
                  <c:pt idx="5">
                    <c:v>CSX Corporation - Trenes</c:v>
                  </c:pt>
                  <c:pt idx="6">
                    <c:v>Union Pacific Corporation - Trenes</c:v>
                  </c:pt>
                </c15:dlblRangeCache>
              </c15:datalabelsRange>
            </c:ext>
            <c:ext xmlns:c16="http://schemas.microsoft.com/office/drawing/2014/chart" uri="{C3380CC4-5D6E-409C-BE32-E72D297353CC}">
              <c16:uniqueId val="{00000007-5A27-4138-9118-3BC3267F6ED0}"/>
            </c:ext>
          </c:extLst>
        </c:ser>
        <c:dLbls>
          <c:dLblPos val="ctr"/>
          <c:showLegendKey val="0"/>
          <c:showVal val="1"/>
          <c:showCatName val="0"/>
          <c:showSerName val="0"/>
          <c:showPercent val="0"/>
          <c:showBubbleSize val="0"/>
        </c:dLbls>
        <c:axId val="228572176"/>
        <c:axId val="228575536"/>
      </c:scatterChart>
      <c:valAx>
        <c:axId val="22857217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2000" b="1"/>
                  <a:t>EVA</a:t>
                </a:r>
              </a:p>
            </c:rich>
          </c:tx>
          <c:layout>
            <c:manualLayout>
              <c:xMode val="edge"/>
              <c:yMode val="edge"/>
              <c:x val="0.48331146802188091"/>
              <c:y val="0.9061553796309107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ln>
                  <a:solidFill>
                    <a:schemeClr val="tx1"/>
                  </a:solidFill>
                </a:ln>
                <a:solidFill>
                  <a:schemeClr val="tx1">
                    <a:lumMod val="65000"/>
                    <a:lumOff val="35000"/>
                  </a:schemeClr>
                </a:solidFill>
                <a:latin typeface="+mn-lt"/>
                <a:ea typeface="+mn-ea"/>
                <a:cs typeface="+mn-cs"/>
              </a:defRPr>
            </a:pPr>
            <a:endParaRPr lang="en-US"/>
          </a:p>
        </c:txPr>
        <c:crossAx val="228575536"/>
        <c:crosses val="autoZero"/>
        <c:crossBetween val="midCat"/>
      </c:valAx>
      <c:valAx>
        <c:axId val="228575536"/>
        <c:scaling>
          <c:orientation val="minMax"/>
          <c:max val="0.12000000000000001"/>
          <c:min val="-2.0000000000000004E-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r>
                  <a:rPr lang="en-US" sz="2000" b="1"/>
                  <a:t>Crecimiento de ventas</a:t>
                </a:r>
              </a:p>
            </c:rich>
          </c:tx>
          <c:layout>
            <c:manualLayout>
              <c:xMode val="edge"/>
              <c:yMode val="edge"/>
              <c:x val="2.6402378015758499E-2"/>
              <c:y val="0.37288586484022312"/>
            </c:manualLayout>
          </c:layout>
          <c:overlay val="0"/>
          <c:spPr>
            <a:noFill/>
            <a:ln>
              <a:noFill/>
            </a:ln>
            <a:effectLst/>
          </c:spPr>
          <c:txPr>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ln>
                  <a:solidFill>
                    <a:schemeClr val="tx1"/>
                  </a:solidFill>
                </a:ln>
                <a:solidFill>
                  <a:schemeClr val="tx1">
                    <a:lumMod val="65000"/>
                    <a:lumOff val="35000"/>
                  </a:schemeClr>
                </a:solidFill>
                <a:latin typeface="+mn-lt"/>
                <a:ea typeface="+mn-ea"/>
                <a:cs typeface="+mn-cs"/>
              </a:defRPr>
            </a:pPr>
            <a:endParaRPr lang="en-US"/>
          </a:p>
        </c:txPr>
        <c:crossAx val="22857217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1"/>
              <a:t>Transportation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8884297410892261E-2"/>
          <c:y val="9.4946612599741687E-2"/>
          <c:w val="0.86676327519304874"/>
          <c:h val="0.78896832862866606"/>
        </c:manualLayout>
      </c:layout>
      <c:scatterChart>
        <c:scatterStyle val="lineMarker"/>
        <c:varyColors val="0"/>
        <c:ser>
          <c:idx val="0"/>
          <c:order val="0"/>
          <c:tx>
            <c:v>Energy</c:v>
          </c:tx>
          <c:spPr>
            <a:ln w="25400" cap="rnd">
              <a:noFill/>
              <a:round/>
            </a:ln>
            <a:effectLst/>
          </c:spPr>
          <c:marker>
            <c:symbol val="circle"/>
            <c:size val="5"/>
            <c:spPr>
              <a:solidFill>
                <a:schemeClr val="accent1"/>
              </a:solidFill>
              <a:ln w="9525">
                <a:solidFill>
                  <a:schemeClr val="accent1"/>
                </a:solidFill>
              </a:ln>
              <a:effectLst/>
            </c:spPr>
          </c:marker>
          <c:dLbls>
            <c:dLbl>
              <c:idx val="0"/>
              <c:layout>
                <c:manualLayout>
                  <c:x val="-8.622773186536789E-2"/>
                  <c:y val="0.12337079524875132"/>
                </c:manualLayout>
              </c:layout>
              <c:tx>
                <c:rich>
                  <a:bodyPr/>
                  <a:lstStyle/>
                  <a:p>
                    <a:fld id="{7042CE09-A7EB-4A90-A892-DD597B92F24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6DFF-49F0-A0E1-6754188C8C5A}"/>
                </c:ext>
              </c:extLst>
            </c:dLbl>
            <c:dLbl>
              <c:idx val="1"/>
              <c:layout>
                <c:manualLayout>
                  <c:x val="-5.990224339989382E-2"/>
                  <c:y val="-8.2921354183586996E-2"/>
                </c:manualLayout>
              </c:layout>
              <c:tx>
                <c:rich>
                  <a:bodyPr/>
                  <a:lstStyle/>
                  <a:p>
                    <a:fld id="{9273D72D-4A18-4C0C-A36F-AC537D4E6EE2}"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6DFF-49F0-A0E1-6754188C8C5A}"/>
                </c:ext>
              </c:extLst>
            </c:dLbl>
            <c:dLbl>
              <c:idx val="2"/>
              <c:layout>
                <c:manualLayout>
                  <c:x val="-0.12536212455953302"/>
                  <c:y val="0.12741573935526773"/>
                </c:manualLayout>
              </c:layout>
              <c:tx>
                <c:rich>
                  <a:bodyPr/>
                  <a:lstStyle/>
                  <a:p>
                    <a:fld id="{575398BF-21B5-4678-96E0-D37C28FA71A5}"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6DFF-49F0-A0E1-6754188C8C5A}"/>
                </c:ext>
              </c:extLst>
            </c:dLbl>
            <c:dLbl>
              <c:idx val="3"/>
              <c:layout>
                <c:manualLayout>
                  <c:x val="-0.14397067948596268"/>
                  <c:y val="0.11123596292920201"/>
                </c:manualLayout>
              </c:layout>
              <c:tx>
                <c:rich>
                  <a:bodyPr/>
                  <a:lstStyle/>
                  <a:p>
                    <a:fld id="{2A84310D-AEE7-41DB-9DF2-9CC32DD9A3CB}"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6DFF-49F0-A0E1-6754188C8C5A}"/>
                </c:ext>
              </c:extLst>
            </c:dLbl>
            <c:dLbl>
              <c:idx val="4"/>
              <c:layout>
                <c:manualLayout>
                  <c:x val="-1.234704747679574E-2"/>
                  <c:y val="0.11528090703571837"/>
                </c:manualLayout>
              </c:layout>
              <c:tx>
                <c:rich>
                  <a:bodyPr/>
                  <a:lstStyle/>
                  <a:p>
                    <a:fld id="{AD326951-CDE5-41EA-BE02-F6F1DA57DF55}"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6DFF-49F0-A0E1-6754188C8C5A}"/>
                </c:ext>
              </c:extLst>
            </c:dLbl>
            <c:dLbl>
              <c:idx val="5"/>
              <c:layout>
                <c:manualLayout>
                  <c:x val="-2.264310458261197E-2"/>
                  <c:y val="-0.1435955157813335"/>
                </c:manualLayout>
              </c:layout>
              <c:tx>
                <c:rich>
                  <a:bodyPr/>
                  <a:lstStyle/>
                  <a:p>
                    <a:fld id="{2D87A01C-5D80-4CE9-8394-297E7BDC5EEE}" type="CELLRANGE">
                      <a:rPr lang="en-US" baseline="0"/>
                      <a:pPr/>
                      <a:t>[CELLRANGE]</a:t>
                    </a:fld>
                    <a:r>
                      <a:rPr lang="en-US" baseline="0"/>
                      <a:t>, </a:t>
                    </a:r>
                    <a:fld id="{84FEB715-336F-487C-8479-CCF21392D7C9}" type="YVALUE">
                      <a:rPr lang="en-US" baseline="0"/>
                      <a:pPr/>
                      <a:t>[Y VALUE]</a:t>
                    </a:fld>
                    <a:endParaRPr lang="en-US" baseline="0"/>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6DFF-49F0-A0E1-6754188C8C5A}"/>
                </c:ext>
              </c:extLst>
            </c:dLbl>
            <c:dLbl>
              <c:idx val="6"/>
              <c:layout>
                <c:manualLayout>
                  <c:x val="-0.25131715772431168"/>
                  <c:y val="-0.1233707952487514"/>
                </c:manualLayout>
              </c:layout>
              <c:tx>
                <c:rich>
                  <a:bodyPr/>
                  <a:lstStyle/>
                  <a:p>
                    <a:fld id="{5CEE0DAB-7ABB-4737-B9E9-7F5AC82D1EE8}"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6DFF-49F0-A0E1-6754188C8C5A}"/>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EVA!$C$35:$C$41</c:f>
              <c:numCache>
                <c:formatCode>0%</c:formatCode>
                <c:ptCount val="7"/>
                <c:pt idx="0">
                  <c:v>-0.11267712181244929</c:v>
                </c:pt>
                <c:pt idx="1">
                  <c:v>-5.3489094114312352E-2</c:v>
                </c:pt>
                <c:pt idx="2">
                  <c:v>-0.16130000850460666</c:v>
                </c:pt>
                <c:pt idx="3">
                  <c:v>-9.4584705722632334E-2</c:v>
                </c:pt>
                <c:pt idx="4">
                  <c:v>-7.2839297601600725E-2</c:v>
                </c:pt>
                <c:pt idx="5">
                  <c:v>2.7347830461861997E-2</c:v>
                </c:pt>
                <c:pt idx="6">
                  <c:v>3.7958400104621731E-2</c:v>
                </c:pt>
              </c:numCache>
            </c:numRef>
          </c:xVal>
          <c:yVal>
            <c:numRef>
              <c:f>EVA!$D$35:$D$41</c:f>
              <c:numCache>
                <c:formatCode>0%</c:formatCode>
                <c:ptCount val="7"/>
                <c:pt idx="0">
                  <c:v>0.11385508116567769</c:v>
                </c:pt>
                <c:pt idx="1">
                  <c:v>8.2874738037682222E-2</c:v>
                </c:pt>
                <c:pt idx="2">
                  <c:v>0.10379405307528189</c:v>
                </c:pt>
                <c:pt idx="3">
                  <c:v>6.6078612179020696E-2</c:v>
                </c:pt>
                <c:pt idx="4">
                  <c:v>7.5375868488441342E-2</c:v>
                </c:pt>
                <c:pt idx="5">
                  <c:v>-4.0294502487570718E-3</c:v>
                </c:pt>
                <c:pt idx="6">
                  <c:v>-1.4549326982806598E-2</c:v>
                </c:pt>
              </c:numCache>
            </c:numRef>
          </c:yVal>
          <c:smooth val="0"/>
          <c:extLst>
            <c:ext xmlns:c15="http://schemas.microsoft.com/office/drawing/2012/chart" uri="{02D57815-91ED-43cb-92C2-25804820EDAC}">
              <c15:datalabelsRange>
                <c15:f>EVA!$A$35:$A$41</c15:f>
                <c15:dlblRangeCache>
                  <c:ptCount val="7"/>
                  <c:pt idx="0">
                    <c:v>American Airlines - Airlines</c:v>
                  </c:pt>
                  <c:pt idx="1">
                    <c:v>Delta Air Lines - Airlines</c:v>
                  </c:pt>
                  <c:pt idx="2">
                    <c:v>Jetblue Airways - Airlines</c:v>
                  </c:pt>
                  <c:pt idx="3">
                    <c:v>Southwest Airlines - Airlines</c:v>
                  </c:pt>
                  <c:pt idx="4">
                    <c:v>United Airlines Holdings - Airlines</c:v>
                  </c:pt>
                  <c:pt idx="5">
                    <c:v>CSX Corporation - Railroads</c:v>
                  </c:pt>
                  <c:pt idx="6">
                    <c:v>Union Pacific Corporation - Railroads</c:v>
                  </c:pt>
                </c15:dlblRangeCache>
              </c15:datalabelsRange>
            </c:ext>
            <c:ext xmlns:c16="http://schemas.microsoft.com/office/drawing/2014/chart" uri="{C3380CC4-5D6E-409C-BE32-E72D297353CC}">
              <c16:uniqueId val="{00000006-6DFF-49F0-A0E1-6754188C8C5A}"/>
            </c:ext>
          </c:extLst>
        </c:ser>
        <c:dLbls>
          <c:dLblPos val="ctr"/>
          <c:showLegendKey val="0"/>
          <c:showVal val="1"/>
          <c:showCatName val="0"/>
          <c:showSerName val="0"/>
          <c:showPercent val="0"/>
          <c:showBubbleSize val="0"/>
        </c:dLbls>
        <c:axId val="228572176"/>
        <c:axId val="228575536"/>
      </c:scatterChart>
      <c:valAx>
        <c:axId val="22857217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2000" b="1"/>
                  <a:t>EVA</a:t>
                </a:r>
              </a:p>
            </c:rich>
          </c:tx>
          <c:layout>
            <c:manualLayout>
              <c:xMode val="edge"/>
              <c:yMode val="edge"/>
              <c:x val="0.48331146802188091"/>
              <c:y val="0.9061553796309107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ln>
                  <a:solidFill>
                    <a:schemeClr val="tx1"/>
                  </a:solidFill>
                </a:ln>
                <a:solidFill>
                  <a:schemeClr val="tx1">
                    <a:lumMod val="65000"/>
                    <a:lumOff val="35000"/>
                  </a:schemeClr>
                </a:solidFill>
                <a:latin typeface="+mn-lt"/>
                <a:ea typeface="+mn-ea"/>
                <a:cs typeface="+mn-cs"/>
              </a:defRPr>
            </a:pPr>
            <a:endParaRPr lang="en-US"/>
          </a:p>
        </c:txPr>
        <c:crossAx val="228575536"/>
        <c:crosses val="autoZero"/>
        <c:crossBetween val="midCat"/>
      </c:valAx>
      <c:valAx>
        <c:axId val="228575536"/>
        <c:scaling>
          <c:orientation val="minMax"/>
          <c:max val="0.12000000000000001"/>
          <c:min val="-2.0000000000000004E-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r>
                  <a:rPr lang="en-US" sz="2000" b="1"/>
                  <a:t>Sales Growth</a:t>
                </a:r>
              </a:p>
            </c:rich>
          </c:tx>
          <c:layout>
            <c:manualLayout>
              <c:xMode val="edge"/>
              <c:yMode val="edge"/>
              <c:x val="2.6402378015758499E-2"/>
              <c:y val="0.37288586484022312"/>
            </c:manualLayout>
          </c:layout>
          <c:overlay val="0"/>
          <c:spPr>
            <a:noFill/>
            <a:ln>
              <a:noFill/>
            </a:ln>
            <a:effectLst/>
          </c:spPr>
          <c:txPr>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ln>
                  <a:solidFill>
                    <a:schemeClr val="tx1"/>
                  </a:solidFill>
                </a:ln>
                <a:solidFill>
                  <a:schemeClr val="tx1">
                    <a:lumMod val="65000"/>
                    <a:lumOff val="35000"/>
                  </a:schemeClr>
                </a:solidFill>
                <a:latin typeface="+mn-lt"/>
                <a:ea typeface="+mn-ea"/>
                <a:cs typeface="+mn-cs"/>
              </a:defRPr>
            </a:pPr>
            <a:endParaRPr lang="en-US"/>
          </a:p>
        </c:txPr>
        <c:crossAx val="22857217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1"/>
              <a:t>Communicaciones, logistica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041013634230958"/>
          <c:y val="9.7355086944015234E-2"/>
          <c:w val="0.86521722549524926"/>
          <c:h val="0.75834740822576174"/>
        </c:manualLayout>
      </c:layout>
      <c:scatterChart>
        <c:scatterStyle val="lineMarker"/>
        <c:varyColors val="0"/>
        <c:ser>
          <c:idx val="0"/>
          <c:order val="0"/>
          <c:tx>
            <c:v>Energy</c:v>
          </c:tx>
          <c:spPr>
            <a:ln w="25400" cap="rnd">
              <a:noFill/>
              <a:round/>
            </a:ln>
            <a:effectLst/>
          </c:spPr>
          <c:marker>
            <c:symbol val="circle"/>
            <c:size val="5"/>
            <c:spPr>
              <a:solidFill>
                <a:schemeClr val="accent1"/>
              </a:solidFill>
              <a:ln w="9525">
                <a:solidFill>
                  <a:schemeClr val="accent1"/>
                </a:solidFill>
              </a:ln>
              <a:effectLst/>
            </c:spPr>
          </c:marker>
          <c:dLbls>
            <c:dLbl>
              <c:idx val="0"/>
              <c:layout>
                <c:manualLayout>
                  <c:x val="-1.8221962202561604E-2"/>
                  <c:y val="-0.10579711460677164"/>
                </c:manualLayout>
              </c:layout>
              <c:tx>
                <c:rich>
                  <a:bodyPr/>
                  <a:lstStyle/>
                  <a:p>
                    <a:fld id="{01EED37D-94AF-48C9-B86F-78FE6FEBAA1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layout>
                    <c:manualLayout>
                      <c:w val="0.2208458249614639"/>
                      <c:h val="0.12461417633107275"/>
                    </c:manualLayout>
                  </c15:layout>
                  <c15:dlblFieldTable/>
                  <c15:showDataLabelsRange val="1"/>
                </c:ext>
                <c:ext xmlns:c16="http://schemas.microsoft.com/office/drawing/2014/chart" uri="{C3380CC4-5D6E-409C-BE32-E72D297353CC}">
                  <c16:uniqueId val="{00000000-A808-45BE-A84B-37C4951F20BB}"/>
                </c:ext>
              </c:extLst>
            </c:dLbl>
            <c:dLbl>
              <c:idx val="1"/>
              <c:layout>
                <c:manualLayout>
                  <c:x val="4.4216567198824296E-2"/>
                  <c:y val="-0.1745444341887594"/>
                </c:manualLayout>
              </c:layout>
              <c:tx>
                <c:rich>
                  <a:bodyPr/>
                  <a:lstStyle/>
                  <a:p>
                    <a:fld id="{931E87BA-57BD-4208-A1CE-104D40F2C692}"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layout>
                    <c:manualLayout>
                      <c:w val="0.21609724576582157"/>
                      <c:h val="0.12465771802242674"/>
                    </c:manualLayout>
                  </c15:layout>
                  <c15:dlblFieldTable/>
                  <c15:showDataLabelsRange val="1"/>
                </c:ext>
                <c:ext xmlns:c16="http://schemas.microsoft.com/office/drawing/2014/chart" uri="{C3380CC4-5D6E-409C-BE32-E72D297353CC}">
                  <c16:uniqueId val="{00000001-A808-45BE-A84B-37C4951F20BB}"/>
                </c:ext>
              </c:extLst>
            </c:dLbl>
            <c:dLbl>
              <c:idx val="2"/>
              <c:layout>
                <c:manualLayout>
                  <c:x val="-0.18160688378098067"/>
                  <c:y val="-0.19476915472134154"/>
                </c:manualLayout>
              </c:layout>
              <c:tx>
                <c:rich>
                  <a:bodyPr/>
                  <a:lstStyle/>
                  <a:p>
                    <a:fld id="{77E8F561-4DB9-420F-B257-C4332A76C8B7}"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layout>
                    <c:manualLayout>
                      <c:w val="0.2190328518592615"/>
                      <c:h val="0.12465771802242674"/>
                    </c:manualLayout>
                  </c15:layout>
                  <c15:dlblFieldTable/>
                  <c15:showDataLabelsRange val="1"/>
                </c:ext>
                <c:ext xmlns:c16="http://schemas.microsoft.com/office/drawing/2014/chart" uri="{C3380CC4-5D6E-409C-BE32-E72D297353CC}">
                  <c16:uniqueId val="{00000002-A808-45BE-A84B-37C4951F20BB}"/>
                </c:ext>
              </c:extLst>
            </c:dLbl>
            <c:dLbl>
              <c:idx val="3"/>
              <c:layout>
                <c:manualLayout>
                  <c:x val="-8.2512606058882942E-2"/>
                  <c:y val="-8.7622592952679837E-2"/>
                </c:manualLayout>
              </c:layout>
              <c:tx>
                <c:rich>
                  <a:bodyPr/>
                  <a:lstStyle/>
                  <a:p>
                    <a:fld id="{4D049DA7-DDE2-4386-A2CB-8BF115A3491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A808-45BE-A84B-37C4951F20BB}"/>
                </c:ext>
              </c:extLst>
            </c:dLbl>
            <c:dLbl>
              <c:idx val="4"/>
              <c:layout>
                <c:manualLayout>
                  <c:x val="-0.22968651909075"/>
                  <c:y val="-9.6153334636202389E-2"/>
                </c:manualLayout>
              </c:layout>
              <c:tx>
                <c:rich>
                  <a:bodyPr/>
                  <a:lstStyle/>
                  <a:p>
                    <a:fld id="{7296B166-0771-410E-88DE-1C720DE85B5F}"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A808-45BE-A84B-37C4951F20BB}"/>
                </c:ext>
              </c:extLst>
            </c:dLbl>
            <c:dLbl>
              <c:idx val="5"/>
              <c:layout>
                <c:manualLayout>
                  <c:x val="-2.2005025896322021E-2"/>
                  <c:y val="-0.29192936300579109"/>
                </c:manualLayout>
              </c:layout>
              <c:tx>
                <c:rich>
                  <a:bodyPr/>
                  <a:lstStyle/>
                  <a:p>
                    <a:fld id="{F040126D-E9B4-4956-B0BB-A3527F456E15}"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A808-45BE-A84B-37C4951F20BB}"/>
                </c:ext>
              </c:extLst>
            </c:dLbl>
            <c:dLbl>
              <c:idx val="6"/>
              <c:layout>
                <c:manualLayout>
                  <c:x val="-0.15742524540669087"/>
                  <c:y val="-0.11792574314906662"/>
                </c:manualLayout>
              </c:layout>
              <c:tx>
                <c:rich>
                  <a:bodyPr/>
                  <a:lstStyle/>
                  <a:p>
                    <a:fld id="{93CD7384-1DAC-4B70-84B4-5121F9739C77}"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layout>
                    <c:manualLayout>
                      <c:w val="0.21756504881254154"/>
                      <c:h val="0.12465771802242674"/>
                    </c:manualLayout>
                  </c15:layout>
                  <c15:dlblFieldTable/>
                  <c15:showDataLabelsRange val="1"/>
                </c:ext>
                <c:ext xmlns:c16="http://schemas.microsoft.com/office/drawing/2014/chart" uri="{C3380CC4-5D6E-409C-BE32-E72D297353CC}">
                  <c16:uniqueId val="{00000006-A808-45BE-A84B-37C4951F20BB}"/>
                </c:ext>
              </c:extLst>
            </c:dLbl>
            <c:dLbl>
              <c:idx val="7"/>
              <c:layout>
                <c:manualLayout>
                  <c:x val="8.0102125764978851E-3"/>
                  <c:y val="-1.0724197874843697E-2"/>
                </c:manualLayout>
              </c:layout>
              <c:tx>
                <c:rich>
                  <a:bodyPr/>
                  <a:lstStyle/>
                  <a:p>
                    <a:fld id="{96A7FBC8-B209-48E2-979E-080DFAC89B7E}"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A808-45BE-A84B-37C4951F20BB}"/>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EVA!$C$44:$C$51</c:f>
              <c:numCache>
                <c:formatCode>0%</c:formatCode>
                <c:ptCount val="8"/>
                <c:pt idx="0">
                  <c:v>1.320372688608748E-2</c:v>
                </c:pt>
                <c:pt idx="1">
                  <c:v>-6.0277761204621944E-3</c:v>
                </c:pt>
                <c:pt idx="2">
                  <c:v>-1.3560556844547565E-2</c:v>
                </c:pt>
                <c:pt idx="3">
                  <c:v>6.4796842468434743E-2</c:v>
                </c:pt>
                <c:pt idx="4">
                  <c:v>-1.2952611591692378E-2</c:v>
                </c:pt>
                <c:pt idx="5">
                  <c:v>7.9870238377074992E-2</c:v>
                </c:pt>
                <c:pt idx="6">
                  <c:v>-1.8507968880585396E-2</c:v>
                </c:pt>
                <c:pt idx="7">
                  <c:v>-4.087385066047642E-2</c:v>
                </c:pt>
              </c:numCache>
            </c:numRef>
          </c:xVal>
          <c:yVal>
            <c:numRef>
              <c:f>EVA!$D$44:$D$51</c:f>
              <c:numCache>
                <c:formatCode>0%</c:formatCode>
                <c:ptCount val="8"/>
                <c:pt idx="0">
                  <c:v>-1.5569114632968395E-2</c:v>
                </c:pt>
                <c:pt idx="1">
                  <c:v>3.8731534426117396E-2</c:v>
                </c:pt>
                <c:pt idx="2">
                  <c:v>0.1038804854353319</c:v>
                </c:pt>
                <c:pt idx="3">
                  <c:v>3.0855669111299187E-2</c:v>
                </c:pt>
                <c:pt idx="4">
                  <c:v>4.3385788182008722E-2</c:v>
                </c:pt>
                <c:pt idx="5">
                  <c:v>2.5347753379307759E-2</c:v>
                </c:pt>
                <c:pt idx="6">
                  <c:v>-2.4893166673543445E-2</c:v>
                </c:pt>
                <c:pt idx="7">
                  <c:v>0.26827365032593048</c:v>
                </c:pt>
              </c:numCache>
            </c:numRef>
          </c:yVal>
          <c:smooth val="0"/>
          <c:extLst>
            <c:ext xmlns:c15="http://schemas.microsoft.com/office/drawing/2012/chart" uri="{02D57815-91ED-43cb-92C2-25804820EDAC}">
              <c15:datalabelsRange>
                <c15:f>EVA!$B$44:$B$51</c15:f>
                <c15:dlblRangeCache>
                  <c:ptCount val="8"/>
                  <c:pt idx="0">
                    <c:v>Verizon - Telecomunicaciones</c:v>
                  </c:pt>
                  <c:pt idx="1">
                    <c:v>Comcast - Telecomunicaciones</c:v>
                  </c:pt>
                  <c:pt idx="2">
                    <c:v>T-Mobile US - Telecomunicaciones</c:v>
                  </c:pt>
                  <c:pt idx="3">
                    <c:v>Sysco -  Distribucion alimentos</c:v>
                  </c:pt>
                  <c:pt idx="4">
                    <c:v>FedEx - Transporte y logística integrados</c:v>
                  </c:pt>
                  <c:pt idx="5">
                    <c:v>United Parcel Service - Transporte y logística integrados</c:v>
                  </c:pt>
                  <c:pt idx="6">
                    <c:v>AT&amp;T - Telecomunicaciones</c:v>
                  </c:pt>
                  <c:pt idx="7">
                    <c:v>Palo Alto Networks - Software - Infraestructura</c:v>
                  </c:pt>
                </c15:dlblRangeCache>
              </c15:datalabelsRange>
            </c:ext>
            <c:ext xmlns:c16="http://schemas.microsoft.com/office/drawing/2014/chart" uri="{C3380CC4-5D6E-409C-BE32-E72D297353CC}">
              <c16:uniqueId val="{00000008-A808-45BE-A84B-37C4951F20BB}"/>
            </c:ext>
          </c:extLst>
        </c:ser>
        <c:dLbls>
          <c:dLblPos val="ctr"/>
          <c:showLegendKey val="0"/>
          <c:showVal val="1"/>
          <c:showCatName val="0"/>
          <c:showSerName val="0"/>
          <c:showPercent val="0"/>
          <c:showBubbleSize val="0"/>
        </c:dLbls>
        <c:axId val="228572176"/>
        <c:axId val="228575536"/>
      </c:scatterChart>
      <c:valAx>
        <c:axId val="228572176"/>
        <c:scaling>
          <c:orientation val="minMax"/>
          <c:min val="-5.000000000000001E-2"/>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2000" b="1"/>
                  <a:t>EVA</a:t>
                </a:r>
              </a:p>
            </c:rich>
          </c:tx>
          <c:layout>
            <c:manualLayout>
              <c:xMode val="edge"/>
              <c:yMode val="edge"/>
              <c:x val="0.50238131007879139"/>
              <c:y val="0.9102572873365424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ln>
                  <a:solidFill>
                    <a:schemeClr val="tx1"/>
                  </a:solidFill>
                </a:ln>
                <a:solidFill>
                  <a:schemeClr val="tx1">
                    <a:lumMod val="65000"/>
                    <a:lumOff val="35000"/>
                  </a:schemeClr>
                </a:solidFill>
                <a:latin typeface="+mn-lt"/>
                <a:ea typeface="+mn-ea"/>
                <a:cs typeface="+mn-cs"/>
              </a:defRPr>
            </a:pPr>
            <a:endParaRPr lang="en-US"/>
          </a:p>
        </c:txPr>
        <c:crossAx val="228575536"/>
        <c:crosses val="autoZero"/>
        <c:crossBetween val="midCat"/>
      </c:valAx>
      <c:valAx>
        <c:axId val="2285755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r>
                  <a:rPr lang="en-US" sz="2000" b="1"/>
                  <a:t>Crecimiento de ventas</a:t>
                </a:r>
              </a:p>
            </c:rich>
          </c:tx>
          <c:layout>
            <c:manualLayout>
              <c:xMode val="edge"/>
              <c:yMode val="edge"/>
              <c:x val="2.2014926235551621E-2"/>
              <c:y val="0.3913777336262439"/>
            </c:manualLayout>
          </c:layout>
          <c:overlay val="0"/>
          <c:spPr>
            <a:noFill/>
            <a:ln>
              <a:noFill/>
            </a:ln>
            <a:effectLst/>
          </c:spPr>
          <c:txPr>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ln>
                  <a:solidFill>
                    <a:schemeClr val="tx1"/>
                  </a:solidFill>
                </a:ln>
                <a:solidFill>
                  <a:schemeClr val="tx1">
                    <a:lumMod val="65000"/>
                    <a:lumOff val="35000"/>
                  </a:schemeClr>
                </a:solidFill>
                <a:latin typeface="+mn-lt"/>
                <a:ea typeface="+mn-ea"/>
                <a:cs typeface="+mn-cs"/>
              </a:defRPr>
            </a:pPr>
            <a:endParaRPr lang="en-US"/>
          </a:p>
        </c:txPr>
        <c:crossAx val="22857217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1"/>
              <a:t>Communications, logistics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041013634230958"/>
          <c:y val="9.7355086944015234E-2"/>
          <c:w val="0.86521722549524926"/>
          <c:h val="0.75834740822576174"/>
        </c:manualLayout>
      </c:layout>
      <c:scatterChart>
        <c:scatterStyle val="lineMarker"/>
        <c:varyColors val="0"/>
        <c:ser>
          <c:idx val="0"/>
          <c:order val="0"/>
          <c:tx>
            <c:v>Energy</c:v>
          </c:tx>
          <c:spPr>
            <a:ln w="25400" cap="rnd">
              <a:noFill/>
              <a:round/>
            </a:ln>
            <a:effectLst/>
          </c:spPr>
          <c:marker>
            <c:symbol val="circle"/>
            <c:size val="5"/>
            <c:spPr>
              <a:solidFill>
                <a:schemeClr val="accent1"/>
              </a:solidFill>
              <a:ln w="9525">
                <a:solidFill>
                  <a:schemeClr val="accent1"/>
                </a:solidFill>
              </a:ln>
              <a:effectLst/>
            </c:spPr>
          </c:marker>
          <c:dLbls>
            <c:dLbl>
              <c:idx val="0"/>
              <c:layout>
                <c:manualLayout>
                  <c:x val="-1.8221962202561604E-2"/>
                  <c:y val="-0.10579711460677164"/>
                </c:manualLayout>
              </c:layout>
              <c:tx>
                <c:rich>
                  <a:bodyPr/>
                  <a:lstStyle/>
                  <a:p>
                    <a:fld id="{8D6AE864-8358-4E24-BDCE-7B0BBD6AA205}"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layout>
                    <c:manualLayout>
                      <c:w val="0.2208458249614639"/>
                      <c:h val="0.12461417633107275"/>
                    </c:manualLayout>
                  </c15:layout>
                  <c15:dlblFieldTable/>
                  <c15:showDataLabelsRange val="1"/>
                </c:ext>
                <c:ext xmlns:c16="http://schemas.microsoft.com/office/drawing/2014/chart" uri="{C3380CC4-5D6E-409C-BE32-E72D297353CC}">
                  <c16:uniqueId val="{00000000-6B41-451B-9228-96DD12E3BFC4}"/>
                </c:ext>
              </c:extLst>
            </c:dLbl>
            <c:dLbl>
              <c:idx val="1"/>
              <c:layout>
                <c:manualLayout>
                  <c:x val="3.5409748918504687E-2"/>
                  <c:y val="-0.1745444341887594"/>
                </c:manualLayout>
              </c:layout>
              <c:tx>
                <c:rich>
                  <a:bodyPr/>
                  <a:lstStyle/>
                  <a:p>
                    <a:fld id="{0F742BF2-DDFD-4419-8617-BA9A9377BFE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6B41-451B-9228-96DD12E3BFC4}"/>
                </c:ext>
              </c:extLst>
            </c:dLbl>
            <c:dLbl>
              <c:idx val="2"/>
              <c:layout>
                <c:manualLayout>
                  <c:x val="-0.19188150510802024"/>
                  <c:y val="-0.19476915472134154"/>
                </c:manualLayout>
              </c:layout>
              <c:tx>
                <c:rich>
                  <a:bodyPr/>
                  <a:lstStyle/>
                  <a:p>
                    <a:fld id="{2002F064-81F3-468B-8E2D-55C45B15672E}"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6B41-451B-9228-96DD12E3BFC4}"/>
                </c:ext>
              </c:extLst>
            </c:dLbl>
            <c:dLbl>
              <c:idx val="3"/>
              <c:tx>
                <c:rich>
                  <a:bodyPr/>
                  <a:lstStyle/>
                  <a:p>
                    <a:fld id="{4AFCB5E6-46B4-4E73-866B-123C31CCCE3F}"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6B41-451B-9228-96DD12E3BFC4}"/>
                </c:ext>
              </c:extLst>
            </c:dLbl>
            <c:dLbl>
              <c:idx val="4"/>
              <c:layout>
                <c:manualLayout>
                  <c:x val="-0.22968651909075"/>
                  <c:y val="-9.6153334636202389E-2"/>
                </c:manualLayout>
              </c:layout>
              <c:tx>
                <c:rich>
                  <a:bodyPr/>
                  <a:lstStyle/>
                  <a:p>
                    <a:fld id="{272524F9-C6B1-4E18-AB0E-6C281BC481DA}"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6B41-451B-9228-96DD12E3BFC4}"/>
                </c:ext>
              </c:extLst>
            </c:dLbl>
            <c:dLbl>
              <c:idx val="5"/>
              <c:layout>
                <c:manualLayout>
                  <c:x val="-2.0537189581476795E-2"/>
                  <c:y val="-0.19075437556174285"/>
                </c:manualLayout>
              </c:layout>
              <c:tx>
                <c:rich>
                  <a:bodyPr/>
                  <a:lstStyle/>
                  <a:p>
                    <a:fld id="{727E5FD8-1FD2-45B5-B3ED-F48275B0F852}"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C401-45E8-A899-3C9AF5049B1A}"/>
                </c:ext>
              </c:extLst>
            </c:dLbl>
            <c:dLbl>
              <c:idx val="6"/>
              <c:layout>
                <c:manualLayout>
                  <c:x val="-0.16696596521037047"/>
                  <c:y val="-0.11792574314906662"/>
                </c:manualLayout>
              </c:layout>
              <c:tx>
                <c:rich>
                  <a:bodyPr/>
                  <a:lstStyle/>
                  <a:p>
                    <a:fld id="{80B3AEDD-7F83-4561-8423-7A0C94BCAF68}"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E142-4B22-A37E-7F05E4499A83}"/>
                </c:ext>
              </c:extLst>
            </c:dLbl>
            <c:dLbl>
              <c:idx val="7"/>
              <c:layout>
                <c:manualLayout>
                  <c:x val="8.0102125764978851E-3"/>
                  <c:y val="-1.0724197874843697E-2"/>
                </c:manualLayout>
              </c:layout>
              <c:tx>
                <c:rich>
                  <a:bodyPr/>
                  <a:lstStyle/>
                  <a:p>
                    <a:fld id="{E4369495-F81F-4F8D-ADF3-5DB06E51DC97}"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E142-4B22-A37E-7F05E4499A83}"/>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EVA!$C$44:$C$51</c:f>
              <c:numCache>
                <c:formatCode>0%</c:formatCode>
                <c:ptCount val="8"/>
                <c:pt idx="0">
                  <c:v>1.320372688608748E-2</c:v>
                </c:pt>
                <c:pt idx="1">
                  <c:v>-6.0277761204621944E-3</c:v>
                </c:pt>
                <c:pt idx="2">
                  <c:v>-1.3560556844547565E-2</c:v>
                </c:pt>
                <c:pt idx="3">
                  <c:v>6.4796842468434743E-2</c:v>
                </c:pt>
                <c:pt idx="4">
                  <c:v>-1.2952611591692378E-2</c:v>
                </c:pt>
                <c:pt idx="5">
                  <c:v>7.9870238377074992E-2</c:v>
                </c:pt>
                <c:pt idx="6">
                  <c:v>-1.8507968880585396E-2</c:v>
                </c:pt>
                <c:pt idx="7">
                  <c:v>-4.087385066047642E-2</c:v>
                </c:pt>
              </c:numCache>
            </c:numRef>
          </c:xVal>
          <c:yVal>
            <c:numRef>
              <c:f>EVA!$D$44:$D$51</c:f>
              <c:numCache>
                <c:formatCode>0%</c:formatCode>
                <c:ptCount val="8"/>
                <c:pt idx="0">
                  <c:v>-1.5569114632968395E-2</c:v>
                </c:pt>
                <c:pt idx="1">
                  <c:v>3.8731534426117396E-2</c:v>
                </c:pt>
                <c:pt idx="2">
                  <c:v>0.1038804854353319</c:v>
                </c:pt>
                <c:pt idx="3">
                  <c:v>3.0855669111299187E-2</c:v>
                </c:pt>
                <c:pt idx="4">
                  <c:v>4.3385788182008722E-2</c:v>
                </c:pt>
                <c:pt idx="5">
                  <c:v>2.5347753379307759E-2</c:v>
                </c:pt>
                <c:pt idx="6">
                  <c:v>-2.4893166673543445E-2</c:v>
                </c:pt>
                <c:pt idx="7">
                  <c:v>0.26827365032593048</c:v>
                </c:pt>
              </c:numCache>
            </c:numRef>
          </c:yVal>
          <c:smooth val="0"/>
          <c:extLst>
            <c:ext xmlns:c15="http://schemas.microsoft.com/office/drawing/2012/chart" uri="{02D57815-91ED-43cb-92C2-25804820EDAC}">
              <c15:datalabelsRange>
                <c15:f>EVA!$A$44:$A$51</c15:f>
                <c15:dlblRangeCache>
                  <c:ptCount val="8"/>
                  <c:pt idx="0">
                    <c:v>Verizon - Telecommunications Services</c:v>
                  </c:pt>
                  <c:pt idx="1">
                    <c:v>Comcast - Telecommunications Services</c:v>
                  </c:pt>
                  <c:pt idx="2">
                    <c:v>T-Mobile US - Telecommunications Services</c:v>
                  </c:pt>
                  <c:pt idx="3">
                    <c:v>Sysco - Food Distribution</c:v>
                  </c:pt>
                  <c:pt idx="4">
                    <c:v>FedEx - Integrated Freight &amp; Logistics</c:v>
                  </c:pt>
                  <c:pt idx="5">
                    <c:v>United Parcel Service - Integrated Freight &amp; Logistics</c:v>
                  </c:pt>
                  <c:pt idx="6">
                    <c:v>AT&amp;T - Telecommunications Services</c:v>
                  </c:pt>
                  <c:pt idx="7">
                    <c:v>Palo Alto Networks - Software - Infrastructure</c:v>
                  </c:pt>
                </c15:dlblRangeCache>
              </c15:datalabelsRange>
            </c:ext>
            <c:ext xmlns:c16="http://schemas.microsoft.com/office/drawing/2014/chart" uri="{C3380CC4-5D6E-409C-BE32-E72D297353CC}">
              <c16:uniqueId val="{00000011-6B41-451B-9228-96DD12E3BFC4}"/>
            </c:ext>
          </c:extLst>
        </c:ser>
        <c:dLbls>
          <c:dLblPos val="ctr"/>
          <c:showLegendKey val="0"/>
          <c:showVal val="1"/>
          <c:showCatName val="0"/>
          <c:showSerName val="0"/>
          <c:showPercent val="0"/>
          <c:showBubbleSize val="0"/>
        </c:dLbls>
        <c:axId val="228572176"/>
        <c:axId val="228575536"/>
      </c:scatterChart>
      <c:valAx>
        <c:axId val="228572176"/>
        <c:scaling>
          <c:orientation val="minMax"/>
          <c:min val="-5.000000000000001E-2"/>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2000" b="1"/>
                  <a:t>EVA</a:t>
                </a:r>
              </a:p>
            </c:rich>
          </c:tx>
          <c:layout>
            <c:manualLayout>
              <c:xMode val="edge"/>
              <c:yMode val="edge"/>
              <c:x val="0.50238131007879139"/>
              <c:y val="0.9102572873365424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ln>
                  <a:solidFill>
                    <a:schemeClr val="tx1"/>
                  </a:solidFill>
                </a:ln>
                <a:solidFill>
                  <a:schemeClr val="tx1">
                    <a:lumMod val="65000"/>
                    <a:lumOff val="35000"/>
                  </a:schemeClr>
                </a:solidFill>
                <a:latin typeface="+mn-lt"/>
                <a:ea typeface="+mn-ea"/>
                <a:cs typeface="+mn-cs"/>
              </a:defRPr>
            </a:pPr>
            <a:endParaRPr lang="en-US"/>
          </a:p>
        </c:txPr>
        <c:crossAx val="228575536"/>
        <c:crosses val="autoZero"/>
        <c:crossBetween val="midCat"/>
      </c:valAx>
      <c:valAx>
        <c:axId val="2285755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r>
                  <a:rPr lang="en-US" sz="2000" b="1"/>
                  <a:t>Sales Growth</a:t>
                </a:r>
              </a:p>
            </c:rich>
          </c:tx>
          <c:layout>
            <c:manualLayout>
              <c:xMode val="edge"/>
              <c:yMode val="edge"/>
              <c:x val="2.2014926235551621E-2"/>
              <c:y val="0.3913777336262439"/>
            </c:manualLayout>
          </c:layout>
          <c:overlay val="0"/>
          <c:spPr>
            <a:noFill/>
            <a:ln>
              <a:noFill/>
            </a:ln>
            <a:effectLst/>
          </c:spPr>
          <c:txPr>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ln>
                  <a:solidFill>
                    <a:schemeClr val="tx1"/>
                  </a:solidFill>
                </a:ln>
                <a:solidFill>
                  <a:schemeClr val="tx1">
                    <a:lumMod val="65000"/>
                    <a:lumOff val="35000"/>
                  </a:schemeClr>
                </a:solidFill>
                <a:latin typeface="+mn-lt"/>
                <a:ea typeface="+mn-ea"/>
                <a:cs typeface="+mn-cs"/>
              </a:defRPr>
            </a:pPr>
            <a:endParaRPr lang="en-US"/>
          </a:p>
        </c:txPr>
        <c:crossAx val="22857217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1"/>
              <a:t>Consumo masivo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656202147310597"/>
          <c:y val="0.10544500436662865"/>
          <c:w val="0.84026697576162401"/>
          <c:h val="0.77653233894801688"/>
        </c:manualLayout>
      </c:layout>
      <c:scatterChart>
        <c:scatterStyle val="lineMarker"/>
        <c:varyColors val="0"/>
        <c:ser>
          <c:idx val="0"/>
          <c:order val="0"/>
          <c:tx>
            <c:v>Energy</c:v>
          </c:tx>
          <c:spPr>
            <a:ln w="25400" cap="rnd">
              <a:noFill/>
              <a:round/>
            </a:ln>
            <a:effectLst/>
          </c:spPr>
          <c:marker>
            <c:symbol val="circle"/>
            <c:size val="5"/>
            <c:spPr>
              <a:solidFill>
                <a:schemeClr val="accent1"/>
              </a:solidFill>
              <a:ln w="9525">
                <a:solidFill>
                  <a:schemeClr val="accent1"/>
                </a:solidFill>
              </a:ln>
              <a:effectLst/>
            </c:spPr>
          </c:marker>
          <c:dLbls>
            <c:dLbl>
              <c:idx val="0"/>
              <c:layout>
                <c:manualLayout>
                  <c:x val="-0.12424038997336703"/>
                  <c:y val="3.7486599132024991E-2"/>
                </c:manualLayout>
              </c:layout>
              <c:tx>
                <c:rich>
                  <a:bodyPr/>
                  <a:lstStyle/>
                  <a:p>
                    <a:fld id="{33B2094A-59B3-47B5-9EED-DD1F651ACA3B}"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47B9-4F6A-AB0A-AA36B98FD2E2}"/>
                </c:ext>
              </c:extLst>
            </c:dLbl>
            <c:dLbl>
              <c:idx val="1"/>
              <c:layout>
                <c:manualLayout>
                  <c:x val="-0.15642406947988233"/>
                  <c:y val="9.97129682182053E-2"/>
                </c:manualLayout>
              </c:layout>
              <c:tx>
                <c:rich>
                  <a:bodyPr/>
                  <a:lstStyle/>
                  <a:p>
                    <a:fld id="{3CD2A809-D71C-499D-8710-61E069B01CEF}"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47B9-4F6A-AB0A-AA36B98FD2E2}"/>
                </c:ext>
              </c:extLst>
            </c:dLbl>
            <c:dLbl>
              <c:idx val="2"/>
              <c:layout>
                <c:manualLayout>
                  <c:x val="1.2211377055926466E-2"/>
                  <c:y val="-5.4555785512221252E-3"/>
                </c:manualLayout>
              </c:layout>
              <c:tx>
                <c:rich>
                  <a:bodyPr/>
                  <a:lstStyle/>
                  <a:p>
                    <a:fld id="{0DF2BD51-E695-4231-8A02-1B3C8CE8DDB3}"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47B9-4F6A-AB0A-AA36B98FD2E2}"/>
                </c:ext>
              </c:extLst>
            </c:dLbl>
            <c:dLbl>
              <c:idx val="3"/>
              <c:layout>
                <c:manualLayout>
                  <c:x val="3.0156359294070321E-2"/>
                  <c:y val="-0.12835610923514884"/>
                </c:manualLayout>
              </c:layout>
              <c:tx>
                <c:rich>
                  <a:bodyPr/>
                  <a:lstStyle/>
                  <a:p>
                    <a:fld id="{519E2BB5-BB2C-43D1-A2E2-FF685226DEE1}"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47B9-4F6A-AB0A-AA36B98FD2E2}"/>
                </c:ext>
              </c:extLst>
            </c:dLbl>
            <c:dLbl>
              <c:idx val="4"/>
              <c:layout>
                <c:manualLayout>
                  <c:x val="1.8553593972954103E-2"/>
                  <c:y val="-5.3524643264594766E-2"/>
                </c:manualLayout>
              </c:layout>
              <c:tx>
                <c:rich>
                  <a:bodyPr/>
                  <a:lstStyle/>
                  <a:p>
                    <a:fld id="{78D5F4F7-8EF1-4924-8E99-4F6E44AFC991}"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47B9-4F6A-AB0A-AA36B98FD2E2}"/>
                </c:ext>
              </c:extLst>
            </c:dLbl>
            <c:dLbl>
              <c:idx val="5"/>
              <c:layout>
                <c:manualLayout>
                  <c:x val="-1.6647280229505856E-2"/>
                  <c:y val="2.7374238865733973E-2"/>
                </c:manualLayout>
              </c:layout>
              <c:tx>
                <c:rich>
                  <a:bodyPr/>
                  <a:lstStyle/>
                  <a:p>
                    <a:fld id="{F3F18221-D818-404C-A309-5CB7AB9D2BE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47B9-4F6A-AB0A-AA36B98FD2E2}"/>
                </c:ext>
              </c:extLst>
            </c:dLbl>
            <c:dLbl>
              <c:idx val="6"/>
              <c:layout>
                <c:manualLayout>
                  <c:x val="-1.3780419906303121E-2"/>
                  <c:y val="-9.6466820947841911E-2"/>
                </c:manualLayout>
              </c:layout>
              <c:tx>
                <c:rich>
                  <a:bodyPr/>
                  <a:lstStyle/>
                  <a:p>
                    <a:fld id="{0AFA3789-7416-47C2-BD17-06E1A10DA3F6}"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47B9-4F6A-AB0A-AA36B98FD2E2}"/>
                </c:ext>
              </c:extLst>
            </c:dLbl>
            <c:dLbl>
              <c:idx val="7"/>
              <c:layout>
                <c:manualLayout>
                  <c:x val="2.0767850705728716E-2"/>
                  <c:y val="-3.4331064979638325E-3"/>
                </c:manualLayout>
              </c:layout>
              <c:tx>
                <c:rich>
                  <a:bodyPr/>
                  <a:lstStyle/>
                  <a:p>
                    <a:fld id="{014FDA69-995B-440A-8638-E2F8C728FE58}"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47B9-4F6A-AB0A-AA36B98FD2E2}"/>
                </c:ext>
              </c:extLst>
            </c:dLbl>
            <c:dLbl>
              <c:idx val="8"/>
              <c:layout>
                <c:manualLayout>
                  <c:x val="-0.11303713074264025"/>
                  <c:y val="0.1345652576884194"/>
                </c:manualLayout>
              </c:layout>
              <c:tx>
                <c:rich>
                  <a:bodyPr/>
                  <a:lstStyle/>
                  <a:p>
                    <a:fld id="{D150414F-791B-4970-A388-F363E1887226}"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47B9-4F6A-AB0A-AA36B98FD2E2}"/>
                </c:ext>
              </c:extLst>
            </c:dLbl>
            <c:dLbl>
              <c:idx val="9"/>
              <c:layout>
                <c:manualLayout>
                  <c:x val="-8.7393458307151936E-2"/>
                  <c:y val="0.10780285643123819"/>
                </c:manualLayout>
              </c:layout>
              <c:tx>
                <c:rich>
                  <a:bodyPr/>
                  <a:lstStyle/>
                  <a:p>
                    <a:fld id="{6E2F4E4C-BF10-4E3C-A20A-F799BEDB14F8}"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47B9-4F6A-AB0A-AA36B98FD2E2}"/>
                </c:ext>
              </c:extLst>
            </c:dLbl>
            <c:dLbl>
              <c:idx val="10"/>
              <c:layout>
                <c:manualLayout>
                  <c:x val="6.1548300863649034E-2"/>
                  <c:y val="0.16038712981595185"/>
                </c:manualLayout>
              </c:layout>
              <c:tx>
                <c:rich>
                  <a:bodyPr/>
                  <a:lstStyle/>
                  <a:p>
                    <a:fld id="{87972358-6DB0-444B-B9CA-F0A543B07498}"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47B9-4F6A-AB0A-AA36B98FD2E2}"/>
                </c:ext>
              </c:extLst>
            </c:dLbl>
            <c:dLbl>
              <c:idx val="11"/>
              <c:layout>
                <c:manualLayout>
                  <c:x val="-3.5926682088063613E-3"/>
                  <c:y val="-0.16927581486513774"/>
                </c:manualLayout>
              </c:layout>
              <c:tx>
                <c:rich>
                  <a:bodyPr/>
                  <a:lstStyle/>
                  <a:p>
                    <a:fld id="{774A153B-325E-4D8C-A360-80CD1E0330CF}"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47B9-4F6A-AB0A-AA36B98FD2E2}"/>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EVA!$C$54:$C$65</c:f>
              <c:numCache>
                <c:formatCode>0%</c:formatCode>
                <c:ptCount val="12"/>
                <c:pt idx="0">
                  <c:v>6.5914053307912154E-2</c:v>
                </c:pt>
                <c:pt idx="1">
                  <c:v>9.9848448388308669E-2</c:v>
                </c:pt>
                <c:pt idx="2">
                  <c:v>2.746962995225731E-2</c:v>
                </c:pt>
                <c:pt idx="3">
                  <c:v>0.19011023155601281</c:v>
                </c:pt>
                <c:pt idx="4">
                  <c:v>-1.8875729600731472E-2</c:v>
                </c:pt>
                <c:pt idx="5">
                  <c:v>0.24061667621063115</c:v>
                </c:pt>
                <c:pt idx="6">
                  <c:v>0.20234928988061257</c:v>
                </c:pt>
                <c:pt idx="7">
                  <c:v>6.5758144278365571E-2</c:v>
                </c:pt>
                <c:pt idx="8">
                  <c:v>-3.8873184826665186E-3</c:v>
                </c:pt>
                <c:pt idx="9">
                  <c:v>0.15803217691952404</c:v>
                </c:pt>
                <c:pt idx="10">
                  <c:v>0.18744825606462887</c:v>
                </c:pt>
                <c:pt idx="11">
                  <c:v>0.11114358671308622</c:v>
                </c:pt>
              </c:numCache>
            </c:numRef>
          </c:xVal>
          <c:yVal>
            <c:numRef>
              <c:f>EVA!$D$54:$D$65</c:f>
              <c:numCache>
                <c:formatCode>0%</c:formatCode>
                <c:ptCount val="12"/>
                <c:pt idx="0">
                  <c:v>-1.571919311887171E-2</c:v>
                </c:pt>
                <c:pt idx="1">
                  <c:v>-2.5467488087644506E-2</c:v>
                </c:pt>
                <c:pt idx="2">
                  <c:v>5.7399568016122116E-3</c:v>
                </c:pt>
                <c:pt idx="3">
                  <c:v>-1.1079564302635337E-2</c:v>
                </c:pt>
                <c:pt idx="4">
                  <c:v>1.5390594571697424E-2</c:v>
                </c:pt>
                <c:pt idx="5">
                  <c:v>-1.3371618481410098E-2</c:v>
                </c:pt>
                <c:pt idx="6">
                  <c:v>3.6986953872010876E-2</c:v>
                </c:pt>
                <c:pt idx="7">
                  <c:v>5.8644697624934107E-2</c:v>
                </c:pt>
                <c:pt idx="8">
                  <c:v>-1.9814978852714472E-2</c:v>
                </c:pt>
                <c:pt idx="9">
                  <c:v>-2.2031848078810236E-2</c:v>
                </c:pt>
                <c:pt idx="10">
                  <c:v>-1.4989005072005734E-2</c:v>
                </c:pt>
                <c:pt idx="11">
                  <c:v>-1.373236209691554E-2</c:v>
                </c:pt>
              </c:numCache>
            </c:numRef>
          </c:yVal>
          <c:smooth val="0"/>
          <c:extLst>
            <c:ext xmlns:c15="http://schemas.microsoft.com/office/drawing/2012/chart" uri="{02D57815-91ED-43cb-92C2-25804820EDAC}">
              <c15:datalabelsRange>
                <c15:f>EVA!$B$54:$B$65</c15:f>
                <c15:dlblRangeCache>
                  <c:ptCount val="12"/>
                  <c:pt idx="0">
                    <c:v>General Mills - Alimentos envasados</c:v>
                  </c:pt>
                  <c:pt idx="1">
                    <c:v>Coca-Cola - Bebidas - Sin alcohol</c:v>
                  </c:pt>
                  <c:pt idx="2">
                    <c:v>Pepsico - Bebidas - Sin alcohol</c:v>
                  </c:pt>
                  <c:pt idx="3">
                    <c:v>Altria Group  - Tabaco</c:v>
                  </c:pt>
                  <c:pt idx="4">
                    <c:v>British american tobacco - Tabaco</c:v>
                  </c:pt>
                  <c:pt idx="5">
                    <c:v>Philip Morris  - Tabaco</c:v>
                  </c:pt>
                  <c:pt idx="6">
                    <c:v>Nike - Apparel - Calzados</c:v>
                  </c:pt>
                  <c:pt idx="7">
                    <c:v>Sherwin-Williams - Quimicos especiales</c:v>
                  </c:pt>
                  <c:pt idx="8">
                    <c:v>3M - Conglomerados</c:v>
                  </c:pt>
                  <c:pt idx="9">
                    <c:v>Kimberly-Clark - Productos para el hogar y personales</c:v>
                  </c:pt>
                  <c:pt idx="10">
                    <c:v>Colgate-Palmolive - Productos para el hogar y personales</c:v>
                  </c:pt>
                  <c:pt idx="11">
                    <c:v>Procter &amp; Gamble - Productos para el hogar y personales</c:v>
                  </c:pt>
                </c15:dlblRangeCache>
              </c15:datalabelsRange>
            </c:ext>
            <c:ext xmlns:c16="http://schemas.microsoft.com/office/drawing/2014/chart" uri="{C3380CC4-5D6E-409C-BE32-E72D297353CC}">
              <c16:uniqueId val="{0000000C-47B9-4F6A-AB0A-AA36B98FD2E2}"/>
            </c:ext>
          </c:extLst>
        </c:ser>
        <c:dLbls>
          <c:dLblPos val="ctr"/>
          <c:showLegendKey val="0"/>
          <c:showVal val="1"/>
          <c:showCatName val="0"/>
          <c:showSerName val="0"/>
          <c:showPercent val="0"/>
          <c:showBubbleSize val="0"/>
        </c:dLbls>
        <c:axId val="228572176"/>
        <c:axId val="228575536"/>
      </c:scatterChart>
      <c:valAx>
        <c:axId val="22857217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2000" b="1"/>
                  <a:t>EVA</a:t>
                </a:r>
              </a:p>
            </c:rich>
          </c:tx>
          <c:layout>
            <c:manualLayout>
              <c:xMode val="edge"/>
              <c:yMode val="edge"/>
              <c:x val="0.51779175844367764"/>
              <c:y val="0.9183394787686558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ln>
                  <a:solidFill>
                    <a:schemeClr val="tx1"/>
                  </a:solidFill>
                </a:ln>
                <a:solidFill>
                  <a:schemeClr val="tx1">
                    <a:lumMod val="65000"/>
                    <a:lumOff val="35000"/>
                  </a:schemeClr>
                </a:solidFill>
                <a:latin typeface="+mn-lt"/>
                <a:ea typeface="+mn-ea"/>
                <a:cs typeface="+mn-cs"/>
              </a:defRPr>
            </a:pPr>
            <a:endParaRPr lang="en-US"/>
          </a:p>
        </c:txPr>
        <c:crossAx val="228575536"/>
        <c:crosses val="autoZero"/>
        <c:crossBetween val="midCat"/>
      </c:valAx>
      <c:valAx>
        <c:axId val="228575536"/>
        <c:scaling>
          <c:orientation val="minMax"/>
          <c:min val="-5.000000000000001E-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r>
                  <a:rPr lang="en-US" sz="2000" b="1" i="0" u="none" strike="noStrike" kern="1200" baseline="0">
                    <a:solidFill>
                      <a:sysClr val="windowText" lastClr="000000">
                        <a:lumMod val="65000"/>
                        <a:lumOff val="35000"/>
                      </a:sysClr>
                    </a:solidFill>
                  </a:rPr>
                  <a:t>Crecimiento de ventas</a:t>
                </a:r>
              </a:p>
            </c:rich>
          </c:tx>
          <c:layout>
            <c:manualLayout>
              <c:xMode val="edge"/>
              <c:yMode val="edge"/>
              <c:x val="2.4950224718334954E-2"/>
              <c:y val="0.3164965493770332"/>
            </c:manualLayout>
          </c:layout>
          <c:overlay val="0"/>
          <c:spPr>
            <a:noFill/>
            <a:ln>
              <a:noFill/>
            </a:ln>
            <a:effectLst/>
          </c:spPr>
          <c:txPr>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ln>
                  <a:solidFill>
                    <a:schemeClr val="tx1"/>
                  </a:solidFill>
                </a:ln>
                <a:solidFill>
                  <a:schemeClr val="tx1">
                    <a:lumMod val="65000"/>
                    <a:lumOff val="35000"/>
                  </a:schemeClr>
                </a:solidFill>
                <a:latin typeface="+mn-lt"/>
                <a:ea typeface="+mn-ea"/>
                <a:cs typeface="+mn-cs"/>
              </a:defRPr>
            </a:pPr>
            <a:endParaRPr lang="en-US"/>
          </a:p>
        </c:txPr>
        <c:crossAx val="22857217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chart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chart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chart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chart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chart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chart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chart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chart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chart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6002ECEC-EEBC-4AF7-9303-CDEC438C573F}">
  <sheetPr/>
  <sheetViews>
    <sheetView tabSelected="1" zoomScale="81" workbookViewId="0" zoomToFit="1"/>
  </sheetViews>
  <pageMargins left="0.7" right="0.7" top="0.75" bottom="0.75" header="0.3" footer="0.3"/>
  <drawing r:id="rId1"/>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FE917896-51FB-44F6-970F-13536354BE64}">
  <sheetPr/>
  <sheetViews>
    <sheetView zoomScale="81" workbookViewId="0" zoomToFit="1"/>
  </sheetViews>
  <pageMargins left="0.7" right="0.7" top="0.75" bottom="0.75" header="0.3" footer="0.3"/>
  <drawing r:id="rId1"/>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A2C6E451-0946-4B30-AA21-F6891703DB7E}">
  <sheetPr/>
  <sheetViews>
    <sheetView zoomScale="81" workbookViewId="0" zoomToFit="1"/>
  </sheetViews>
  <pageMargins left="0.7" right="0.7" top="0.75" bottom="0.75" header="0.3" footer="0.3"/>
  <drawing r:id="rId1"/>
</chartsheet>
</file>

<file path=xl/chartsheets/sheet1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BEC3C8C-8A77-44C8-BCF4-C87C7549CEA9}">
  <sheetPr/>
  <sheetViews>
    <sheetView zoomScale="81" workbookViewId="0" zoomToFit="1"/>
  </sheetViews>
  <pageMargins left="0.7" right="0.7" top="0.75" bottom="0.75" header="0.3" footer="0.3"/>
  <drawing r:id="rId1"/>
</chartsheet>
</file>

<file path=xl/chartsheets/sheet1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A8AC25D1-EBE2-47B2-89CA-7F58B72EDB6E}">
  <sheetPr/>
  <sheetViews>
    <sheetView zoomScale="81" workbookViewId="0" zoomToFit="1"/>
  </sheetViews>
  <pageMargins left="0.7" right="0.7" top="0.75" bottom="0.75" header="0.3" footer="0.3"/>
  <drawing r:id="rId1"/>
</chartsheet>
</file>

<file path=xl/chartsheets/sheet1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F1D68A61-8807-4066-90BB-5A149F639AAA}">
  <sheetPr/>
  <sheetViews>
    <sheetView zoomScale="93" workbookViewId="0" zoomToFit="1"/>
  </sheetViews>
  <pageMargins left="0.7" right="0.7" top="0.75" bottom="0.75" header="0.3" footer="0.3"/>
  <drawing r:id="rId1"/>
</chartsheet>
</file>

<file path=xl/chartsheets/sheet1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6B88193F-120D-427F-B22C-62C0BFCF639A}">
  <sheetPr/>
  <sheetViews>
    <sheetView zoomScale="81" workbookViewId="0" zoomToFit="1"/>
  </sheetViews>
  <pageMargins left="0.7" right="0.7" top="0.75" bottom="0.75" header="0.3" footer="0.3"/>
  <drawing r:id="rId1"/>
</chartsheet>
</file>

<file path=xl/chartsheets/sheet1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8018678-2971-4466-B18C-84F50C74E90A}">
  <sheetPr/>
  <sheetViews>
    <sheetView zoomScale="81" workbookViewId="0" zoomToFit="1"/>
  </sheetViews>
  <pageMargins left="0.7" right="0.7" top="0.75" bottom="0.75" header="0.3" footer="0.3"/>
  <drawing r:id="rId1"/>
</chartsheet>
</file>

<file path=xl/chartsheets/sheet1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AEBD36E-7B12-424F-908B-1FC5BC6DBBC9}">
  <sheetPr/>
  <sheetViews>
    <sheetView zoomScale="81" workbookViewId="0" zoomToFit="1"/>
  </sheetViews>
  <pageMargins left="0.7" right="0.7" top="0.75" bottom="0.75" header="0.3" footer="0.3"/>
  <drawing r:id="rId1"/>
</chartsheet>
</file>

<file path=xl/chartsheets/sheet1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75ED01B8-05A7-4300-9D7A-00CEA68A192A}">
  <sheetPr/>
  <sheetViews>
    <sheetView zoomScale="93" workbookViewId="0" zoomToFit="1"/>
  </sheetViews>
  <pageMargins left="0.7" right="0.7" top="0.75" bottom="0.75" header="0.3" footer="0.3"/>
  <drawing r:id="rId1"/>
</chartsheet>
</file>

<file path=xl/chartsheets/sheet1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11EB198-5BF2-4A25-A3B0-ED954EBDC9D7}">
  <sheetPr/>
  <sheetViews>
    <sheetView zoomScale="81"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6C2B466B-DE2D-452B-9C61-0B179E4E8892}">
  <sheetPr/>
  <sheetViews>
    <sheetView zoomScale="81" workbookViewId="0" zoomToFit="1"/>
  </sheetViews>
  <pageMargins left="0.7" right="0.7" top="0.75" bottom="0.75" header="0.3" footer="0.3"/>
  <drawing r:id="rId1"/>
</chartsheet>
</file>

<file path=xl/chartsheets/sheet2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C258B4E-DA92-4BB4-96B1-50B922F7387C}">
  <sheetPr/>
  <sheetViews>
    <sheetView zoomScale="81" workbookViewId="0" zoomToFit="1"/>
  </sheetViews>
  <pageMargins left="0.7" right="0.7" top="0.75" bottom="0.75" header="0.3" footer="0.3"/>
  <drawing r:id="rId1"/>
</chartsheet>
</file>

<file path=xl/chartsheets/sheet2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A278AE87-E1F1-42D3-A183-EB7388C598CD}">
  <sheetPr/>
  <sheetViews>
    <sheetView zoomScale="81" workbookViewId="0" zoomToFit="1"/>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13565430-5EFF-4942-B77F-340ACBAE41FC}">
  <sheetPr/>
  <sheetViews>
    <sheetView zoomScale="81" workbookViewId="0" zoomToFit="1"/>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5A6C54F6-9963-43BA-AADB-09931106C93C}">
  <sheetPr/>
  <sheetViews>
    <sheetView zoomScale="81" workbookViewId="0" zoomToFit="1"/>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81A73AD-2BEC-4197-B549-7E304A434B52}">
  <sheetPr/>
  <sheetViews>
    <sheetView zoomScale="81" workbookViewId="0" zoomToFit="1"/>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E4DE6CB2-7EC8-41A2-8E8B-F794B0CB6186}">
  <sheetPr/>
  <sheetViews>
    <sheetView zoomScale="81" workbookViewId="0" zoomToFit="1"/>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57ECA856-63C1-4156-B02A-DF2A3AC5DD0F}">
  <sheetPr/>
  <sheetViews>
    <sheetView zoomScale="81" workbookViewId="0" zoomToFit="1"/>
  </sheetViews>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ACC807C0-0C20-4F4D-BA03-97B3A9673FAB}">
  <sheetPr/>
  <sheetViews>
    <sheetView zoomScale="81" workbookViewId="0" zoomToFit="1"/>
  </sheetViews>
  <pageMargins left="0.7" right="0.7" top="0.75" bottom="0.75" header="0.3" footer="0.3"/>
  <drawing r:id="rId1"/>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5AA717FB-22E6-4988-9A76-9B5640C25A6E}">
  <sheetPr/>
  <sheetViews>
    <sheetView zoomScale="81"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0" y="0"/>
    <xdr:ext cx="8654815" cy="6274741"/>
    <xdr:graphicFrame macro="">
      <xdr:nvGraphicFramePr>
        <xdr:cNvPr id="2" name="Chart 1">
          <a:extLst>
            <a:ext uri="{FF2B5EF4-FFF2-40B4-BE49-F238E27FC236}">
              <a16:creationId xmlns:a16="http://schemas.microsoft.com/office/drawing/2014/main" id="{28FF7294-9ABA-BB75-2AEF-8E86BFF8EB9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absoluteAnchor>
    <xdr:pos x="0" y="0"/>
    <xdr:ext cx="8654815" cy="6274741"/>
    <xdr:graphicFrame macro="">
      <xdr:nvGraphicFramePr>
        <xdr:cNvPr id="2" name="Chart 1">
          <a:extLst>
            <a:ext uri="{FF2B5EF4-FFF2-40B4-BE49-F238E27FC236}">
              <a16:creationId xmlns:a16="http://schemas.microsoft.com/office/drawing/2014/main" id="{BD3F2984-2632-7ECC-92B8-D638AE7ADA4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xdr:wsDr xmlns:xdr="http://schemas.openxmlformats.org/drawingml/2006/spreadsheetDrawing" xmlns:a="http://schemas.openxmlformats.org/drawingml/2006/main">
  <xdr:absoluteAnchor>
    <xdr:pos x="0" y="0"/>
    <xdr:ext cx="8654815" cy="6274741"/>
    <xdr:graphicFrame macro="">
      <xdr:nvGraphicFramePr>
        <xdr:cNvPr id="2" name="Chart 1">
          <a:extLst>
            <a:ext uri="{FF2B5EF4-FFF2-40B4-BE49-F238E27FC236}">
              <a16:creationId xmlns:a16="http://schemas.microsoft.com/office/drawing/2014/main" id="{3D729845-021C-0CF8-4EFE-4E6ABF20360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absoluteAnchor>
    <xdr:pos x="0" y="0"/>
    <xdr:ext cx="8654815" cy="6274741"/>
    <xdr:graphicFrame macro="">
      <xdr:nvGraphicFramePr>
        <xdr:cNvPr id="2" name="Chart 1">
          <a:extLst>
            <a:ext uri="{FF2B5EF4-FFF2-40B4-BE49-F238E27FC236}">
              <a16:creationId xmlns:a16="http://schemas.microsoft.com/office/drawing/2014/main" id="{E3B458C7-F518-C973-1DCB-CD6B594916E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xdr:wsDr xmlns:xdr="http://schemas.openxmlformats.org/drawingml/2006/spreadsheetDrawing" xmlns:a="http://schemas.openxmlformats.org/drawingml/2006/main">
  <xdr:absoluteAnchor>
    <xdr:pos x="0" y="0"/>
    <xdr:ext cx="8654815" cy="6274741"/>
    <xdr:graphicFrame macro="">
      <xdr:nvGraphicFramePr>
        <xdr:cNvPr id="2" name="Chart 1">
          <a:extLst>
            <a:ext uri="{FF2B5EF4-FFF2-40B4-BE49-F238E27FC236}">
              <a16:creationId xmlns:a16="http://schemas.microsoft.com/office/drawing/2014/main" id="{6C8880F2-F918-A4CA-8AEE-E7B5BC42343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xdr:wsDr xmlns:xdr="http://schemas.openxmlformats.org/drawingml/2006/spreadsheetDrawing" xmlns:a="http://schemas.openxmlformats.org/drawingml/2006/main">
  <xdr:absoluteAnchor>
    <xdr:pos x="0" y="0"/>
    <xdr:ext cx="8652387" cy="6276258"/>
    <xdr:graphicFrame macro="">
      <xdr:nvGraphicFramePr>
        <xdr:cNvPr id="2" name="Chart 1">
          <a:extLst>
            <a:ext uri="{FF2B5EF4-FFF2-40B4-BE49-F238E27FC236}">
              <a16:creationId xmlns:a16="http://schemas.microsoft.com/office/drawing/2014/main" id="{6D6DE611-13D4-0DDE-1A4F-008DF910718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xdr:wsDr xmlns:xdr="http://schemas.openxmlformats.org/drawingml/2006/spreadsheetDrawing" xmlns:a="http://schemas.openxmlformats.org/drawingml/2006/main">
  <xdr:absoluteAnchor>
    <xdr:pos x="0" y="0"/>
    <xdr:ext cx="8654815" cy="6274741"/>
    <xdr:graphicFrame macro="">
      <xdr:nvGraphicFramePr>
        <xdr:cNvPr id="2" name="Chart 1">
          <a:extLst>
            <a:ext uri="{FF2B5EF4-FFF2-40B4-BE49-F238E27FC236}">
              <a16:creationId xmlns:a16="http://schemas.microsoft.com/office/drawing/2014/main" id="{E43B96F4-95DD-F529-048E-A6F640E8455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xdr:wsDr xmlns:xdr="http://schemas.openxmlformats.org/drawingml/2006/spreadsheetDrawing" xmlns:a="http://schemas.openxmlformats.org/drawingml/2006/main">
  <xdr:absoluteAnchor>
    <xdr:pos x="0" y="0"/>
    <xdr:ext cx="8654815" cy="6274741"/>
    <xdr:graphicFrame macro="">
      <xdr:nvGraphicFramePr>
        <xdr:cNvPr id="2" name="Chart 1">
          <a:extLst>
            <a:ext uri="{FF2B5EF4-FFF2-40B4-BE49-F238E27FC236}">
              <a16:creationId xmlns:a16="http://schemas.microsoft.com/office/drawing/2014/main" id="{AEEE0ECD-D4E9-A028-CC68-6A0263B38BA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xdr:wsDr xmlns:xdr="http://schemas.openxmlformats.org/drawingml/2006/spreadsheetDrawing" xmlns:a="http://schemas.openxmlformats.org/drawingml/2006/main">
  <xdr:absoluteAnchor>
    <xdr:pos x="0" y="0"/>
    <xdr:ext cx="8654815" cy="6274741"/>
    <xdr:graphicFrame macro="">
      <xdr:nvGraphicFramePr>
        <xdr:cNvPr id="2" name="Chart 1">
          <a:extLst>
            <a:ext uri="{FF2B5EF4-FFF2-40B4-BE49-F238E27FC236}">
              <a16:creationId xmlns:a16="http://schemas.microsoft.com/office/drawing/2014/main" id="{85308329-29AC-CAE7-B825-07A32DFD73A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xdr:wsDr xmlns:xdr="http://schemas.openxmlformats.org/drawingml/2006/spreadsheetDrawing" xmlns:a="http://schemas.openxmlformats.org/drawingml/2006/main">
  <xdr:absoluteAnchor>
    <xdr:pos x="0" y="0"/>
    <xdr:ext cx="8652387" cy="6276258"/>
    <xdr:graphicFrame macro="">
      <xdr:nvGraphicFramePr>
        <xdr:cNvPr id="2" name="Chart 1">
          <a:extLst>
            <a:ext uri="{FF2B5EF4-FFF2-40B4-BE49-F238E27FC236}">
              <a16:creationId xmlns:a16="http://schemas.microsoft.com/office/drawing/2014/main" id="{083EFAF1-A149-F756-31D5-84532B49443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9.xml><?xml version="1.0" encoding="utf-8"?>
<xdr:wsDr xmlns:xdr="http://schemas.openxmlformats.org/drawingml/2006/spreadsheetDrawing" xmlns:a="http://schemas.openxmlformats.org/drawingml/2006/main">
  <xdr:absoluteAnchor>
    <xdr:pos x="0" y="0"/>
    <xdr:ext cx="8654815" cy="6274741"/>
    <xdr:graphicFrame macro="">
      <xdr:nvGraphicFramePr>
        <xdr:cNvPr id="2" name="Chart 1">
          <a:extLst>
            <a:ext uri="{FF2B5EF4-FFF2-40B4-BE49-F238E27FC236}">
              <a16:creationId xmlns:a16="http://schemas.microsoft.com/office/drawing/2014/main" id="{3D22C731-51E1-934D-64C9-47684385A67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4815" cy="6274741"/>
    <xdr:graphicFrame macro="">
      <xdr:nvGraphicFramePr>
        <xdr:cNvPr id="2" name="Chart 1">
          <a:extLst>
            <a:ext uri="{FF2B5EF4-FFF2-40B4-BE49-F238E27FC236}">
              <a16:creationId xmlns:a16="http://schemas.microsoft.com/office/drawing/2014/main" id="{2A37FA3C-F950-615B-72CB-22E06E5E543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0.xml><?xml version="1.0" encoding="utf-8"?>
<xdr:wsDr xmlns:xdr="http://schemas.openxmlformats.org/drawingml/2006/spreadsheetDrawing" xmlns:a="http://schemas.openxmlformats.org/drawingml/2006/main">
  <xdr:absoluteAnchor>
    <xdr:pos x="0" y="0"/>
    <xdr:ext cx="8664222" cy="6274741"/>
    <xdr:graphicFrame macro="">
      <xdr:nvGraphicFramePr>
        <xdr:cNvPr id="2" name="Chart 1">
          <a:extLst>
            <a:ext uri="{FF2B5EF4-FFF2-40B4-BE49-F238E27FC236}">
              <a16:creationId xmlns:a16="http://schemas.microsoft.com/office/drawing/2014/main" id="{04EC358A-4902-1E3D-A35D-AED61BF4053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1.xml><?xml version="1.0" encoding="utf-8"?>
<xdr:wsDr xmlns:xdr="http://schemas.openxmlformats.org/drawingml/2006/spreadsheetDrawing" xmlns:a="http://schemas.openxmlformats.org/drawingml/2006/main">
  <xdr:absoluteAnchor>
    <xdr:pos x="0" y="0"/>
    <xdr:ext cx="8654815" cy="6274741"/>
    <xdr:graphicFrame macro="">
      <xdr:nvGraphicFramePr>
        <xdr:cNvPr id="2" name="Chart 1">
          <a:extLst>
            <a:ext uri="{FF2B5EF4-FFF2-40B4-BE49-F238E27FC236}">
              <a16:creationId xmlns:a16="http://schemas.microsoft.com/office/drawing/2014/main" id="{14F3259B-B8EB-F525-D737-268D3C86C29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54815" cy="6274741"/>
    <xdr:graphicFrame macro="">
      <xdr:nvGraphicFramePr>
        <xdr:cNvPr id="2" name="Chart 1">
          <a:extLst>
            <a:ext uri="{FF2B5EF4-FFF2-40B4-BE49-F238E27FC236}">
              <a16:creationId xmlns:a16="http://schemas.microsoft.com/office/drawing/2014/main" id="{3C5F60F9-20C7-6740-D9B3-9C15303C8A5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54815" cy="6274741"/>
    <xdr:graphicFrame macro="">
      <xdr:nvGraphicFramePr>
        <xdr:cNvPr id="2" name="Chart 1">
          <a:extLst>
            <a:ext uri="{FF2B5EF4-FFF2-40B4-BE49-F238E27FC236}">
              <a16:creationId xmlns:a16="http://schemas.microsoft.com/office/drawing/2014/main" id="{EB3F1B7F-1A84-2F51-4EE7-681F201D768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54815" cy="6274741"/>
    <xdr:graphicFrame macro="">
      <xdr:nvGraphicFramePr>
        <xdr:cNvPr id="2" name="Chart 1">
          <a:extLst>
            <a:ext uri="{FF2B5EF4-FFF2-40B4-BE49-F238E27FC236}">
              <a16:creationId xmlns:a16="http://schemas.microsoft.com/office/drawing/2014/main" id="{26C21FD9-1354-D332-4192-D60814DD68E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54815" cy="6274741"/>
    <xdr:graphicFrame macro="">
      <xdr:nvGraphicFramePr>
        <xdr:cNvPr id="2" name="Chart 1">
          <a:extLst>
            <a:ext uri="{FF2B5EF4-FFF2-40B4-BE49-F238E27FC236}">
              <a16:creationId xmlns:a16="http://schemas.microsoft.com/office/drawing/2014/main" id="{AC11877F-6DB5-DAA0-0AC7-F2CE8155DCF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8654815" cy="6274741"/>
    <xdr:graphicFrame macro="">
      <xdr:nvGraphicFramePr>
        <xdr:cNvPr id="2" name="Chart 1">
          <a:extLst>
            <a:ext uri="{FF2B5EF4-FFF2-40B4-BE49-F238E27FC236}">
              <a16:creationId xmlns:a16="http://schemas.microsoft.com/office/drawing/2014/main" id="{588C18E6-2AF8-1591-0D18-293E436DCA3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654815" cy="6274741"/>
    <xdr:graphicFrame macro="">
      <xdr:nvGraphicFramePr>
        <xdr:cNvPr id="2" name="Chart 1">
          <a:extLst>
            <a:ext uri="{FF2B5EF4-FFF2-40B4-BE49-F238E27FC236}">
              <a16:creationId xmlns:a16="http://schemas.microsoft.com/office/drawing/2014/main" id="{C5002C9A-A750-604E-33C5-51F6CBB7A3F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8654815" cy="6274741"/>
    <xdr:graphicFrame macro="">
      <xdr:nvGraphicFramePr>
        <xdr:cNvPr id="2" name="Chart 1">
          <a:extLst>
            <a:ext uri="{FF2B5EF4-FFF2-40B4-BE49-F238E27FC236}">
              <a16:creationId xmlns:a16="http://schemas.microsoft.com/office/drawing/2014/main" id="{DBA885CC-C96A-31FE-DFD4-254FEEB4730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5D0A4-7A6B-4FDC-BB87-FEC7E62C6CBE}">
  <dimension ref="A1:D44"/>
  <sheetViews>
    <sheetView workbookViewId="0">
      <selection activeCell="D2" sqref="D2"/>
    </sheetView>
  </sheetViews>
  <sheetFormatPr defaultRowHeight="14.4" x14ac:dyDescent="0.3"/>
  <cols>
    <col min="1" max="1" width="40.5546875" customWidth="1"/>
    <col min="2" max="2" width="11.21875" style="63" customWidth="1"/>
    <col min="3" max="3" width="11.21875" style="61" customWidth="1"/>
    <col min="4" max="4" width="11.21875" style="64" customWidth="1"/>
  </cols>
  <sheetData>
    <row r="1" spans="1:4" s="4" customFormat="1" ht="40.950000000000003" customHeight="1" x14ac:dyDescent="0.3">
      <c r="A1" s="56" t="s">
        <v>401</v>
      </c>
      <c r="B1" s="56" t="s">
        <v>391</v>
      </c>
      <c r="C1" s="57" t="s">
        <v>399</v>
      </c>
      <c r="D1" s="58" t="s">
        <v>400</v>
      </c>
    </row>
    <row r="2" spans="1:4" ht="15.45" customHeight="1" x14ac:dyDescent="0.3">
      <c r="A2" t="s">
        <v>395</v>
      </c>
      <c r="B2" s="59">
        <v>0.12195182145344047</v>
      </c>
      <c r="C2" s="59">
        <v>4.7486889224682943E-2</v>
      </c>
      <c r="D2" s="60">
        <v>38.623750000000001</v>
      </c>
    </row>
    <row r="3" spans="1:4" ht="15.45" customHeight="1" x14ac:dyDescent="0.3">
      <c r="A3" t="s">
        <v>394</v>
      </c>
      <c r="B3" s="59">
        <v>0.11049395376566178</v>
      </c>
      <c r="C3" s="59">
        <v>-1.620321268396085E-3</v>
      </c>
      <c r="D3" s="60">
        <v>22.768333333333334</v>
      </c>
    </row>
    <row r="4" spans="1:4" ht="15.45" customHeight="1" x14ac:dyDescent="0.3">
      <c r="A4" t="s">
        <v>223</v>
      </c>
      <c r="B4" s="59">
        <v>5.7528100995345569E-2</v>
      </c>
      <c r="C4" s="59">
        <v>0.15386045629857326</v>
      </c>
      <c r="D4" s="60">
        <v>15.808749999999998</v>
      </c>
    </row>
    <row r="5" spans="1:4" ht="15.45" customHeight="1" x14ac:dyDescent="0.3">
      <c r="A5" t="s">
        <v>398</v>
      </c>
      <c r="B5" s="59">
        <v>5.5685630861772327E-2</v>
      </c>
      <c r="C5" s="59">
        <v>5.5261503098845095E-2</v>
      </c>
      <c r="D5" s="60">
        <v>12.786111111111111</v>
      </c>
    </row>
    <row r="6" spans="1:4" ht="15.45" customHeight="1" x14ac:dyDescent="0.3">
      <c r="A6" t="s">
        <v>389</v>
      </c>
      <c r="B6" s="59">
        <v>0.15617537162009934</v>
      </c>
      <c r="C6" s="59">
        <v>8.1957294230375469E-2</v>
      </c>
      <c r="D6" s="60">
        <v>11.233750000000001</v>
      </c>
    </row>
    <row r="7" spans="1:4" ht="15.45" customHeight="1" x14ac:dyDescent="0.3">
      <c r="A7" t="s">
        <v>396</v>
      </c>
      <c r="B7" s="59">
        <v>0.16074769075169248</v>
      </c>
      <c r="C7" s="59">
        <v>0.10584414758215858</v>
      </c>
      <c r="D7" s="60">
        <v>9.4588888888888878</v>
      </c>
    </row>
    <row r="8" spans="1:4" ht="15.45" customHeight="1" x14ac:dyDescent="0.3">
      <c r="A8" t="s">
        <v>397</v>
      </c>
      <c r="B8" s="59">
        <v>-1.3153285123996819E-2</v>
      </c>
      <c r="C8" s="59">
        <v>7.4084677776173585E-2</v>
      </c>
      <c r="D8" s="60">
        <v>7.67</v>
      </c>
    </row>
    <row r="9" spans="1:4" ht="15.45" customHeight="1" x14ac:dyDescent="0.3">
      <c r="A9" t="s">
        <v>230</v>
      </c>
      <c r="B9" s="59">
        <v>-9.5306976464731488E-3</v>
      </c>
      <c r="C9" s="59">
        <v>-2.0882599143551652E-3</v>
      </c>
      <c r="D9" s="60">
        <v>5.6333333333333329</v>
      </c>
    </row>
    <row r="10" spans="1:4" ht="15.45" customHeight="1" x14ac:dyDescent="0.3">
      <c r="A10" t="s">
        <v>393</v>
      </c>
      <c r="B10" s="59">
        <v>2.0789828114777361E-2</v>
      </c>
      <c r="C10" s="59">
        <v>7.6907554807674375E-2</v>
      </c>
      <c r="D10" s="60">
        <v>4.7050000000000001</v>
      </c>
    </row>
    <row r="11" spans="1:4" ht="15.45" customHeight="1" x14ac:dyDescent="0.3">
      <c r="A11" t="s">
        <v>222</v>
      </c>
      <c r="B11" s="59">
        <v>-6.1369142455588235E-2</v>
      </c>
      <c r="C11" s="59">
        <v>6.0485653673505745E-2</v>
      </c>
      <c r="D11" s="60">
        <v>2.2171428571428571</v>
      </c>
    </row>
    <row r="12" spans="1:4" ht="15.45" customHeight="1" x14ac:dyDescent="0.3">
      <c r="A12" s="55" t="s">
        <v>218</v>
      </c>
      <c r="B12" s="59">
        <v>1.3158660557522435E-2</v>
      </c>
      <c r="C12" s="59">
        <v>6.8354049817864011E-3</v>
      </c>
      <c r="D12" s="60">
        <v>2.0550000000000002</v>
      </c>
    </row>
    <row r="13" spans="1:4" ht="15.45" customHeight="1" x14ac:dyDescent="0.3">
      <c r="A13" t="s">
        <v>227</v>
      </c>
      <c r="B13" s="59">
        <v>-1.9536373538371184E-2</v>
      </c>
      <c r="C13" s="59">
        <v>1.2387451817496217E-2</v>
      </c>
      <c r="D13" s="60">
        <v>1.4624999999999999</v>
      </c>
    </row>
    <row r="14" spans="1:4" ht="15.45" customHeight="1" x14ac:dyDescent="0.3">
      <c r="A14" t="s">
        <v>392</v>
      </c>
      <c r="B14" s="59">
        <v>-3.3357828891662611E-2</v>
      </c>
      <c r="C14" s="59">
        <v>-2.9304659945739043E-3</v>
      </c>
      <c r="D14" s="60">
        <v>-3.0000000000000027E-2</v>
      </c>
    </row>
    <row r="15" spans="1:4" ht="15.45" customHeight="1" x14ac:dyDescent="0.3">
      <c r="B15" s="59"/>
      <c r="D15" s="62"/>
    </row>
    <row r="16" spans="1:4" ht="15.45" customHeight="1" x14ac:dyDescent="0.3">
      <c r="B16" s="59"/>
      <c r="D16" s="62"/>
    </row>
    <row r="17" spans="2:4" ht="15.45" customHeight="1" x14ac:dyDescent="0.3">
      <c r="B17" s="59"/>
      <c r="D17" s="62"/>
    </row>
    <row r="18" spans="2:4" ht="15.45" customHeight="1" x14ac:dyDescent="0.3">
      <c r="B18" s="59"/>
      <c r="D18" s="62"/>
    </row>
    <row r="19" spans="2:4" ht="15.45" customHeight="1" x14ac:dyDescent="0.3">
      <c r="B19" s="59"/>
      <c r="D19" s="62"/>
    </row>
    <row r="20" spans="2:4" ht="15.45" customHeight="1" x14ac:dyDescent="0.3">
      <c r="B20" s="59"/>
      <c r="C20" s="59"/>
      <c r="D20" s="62"/>
    </row>
    <row r="21" spans="2:4" ht="15.45" customHeight="1" x14ac:dyDescent="0.3"/>
    <row r="33" spans="2:4" ht="15.45" customHeight="1" x14ac:dyDescent="0.3">
      <c r="B33" s="59"/>
      <c r="D33" s="62"/>
    </row>
    <row r="34" spans="2:4" ht="15.45" customHeight="1" x14ac:dyDescent="0.3">
      <c r="B34" s="59"/>
      <c r="D34" s="62"/>
    </row>
    <row r="36" spans="2:4" ht="15.45" customHeight="1" x14ac:dyDescent="0.3">
      <c r="B36" s="59"/>
      <c r="D36" s="62"/>
    </row>
    <row r="38" spans="2:4" ht="15.45" customHeight="1" x14ac:dyDescent="0.3">
      <c r="B38" s="59"/>
      <c r="D38" s="62"/>
    </row>
    <row r="40" spans="2:4" ht="15.45" customHeight="1" x14ac:dyDescent="0.3">
      <c r="B40" s="59"/>
      <c r="D40" s="62"/>
    </row>
    <row r="41" spans="2:4" s="45" customFormat="1" ht="15.45" customHeight="1" x14ac:dyDescent="0.3">
      <c r="B41" s="59"/>
      <c r="C41" s="59"/>
      <c r="D41" s="62"/>
    </row>
    <row r="42" spans="2:4" ht="15.45" customHeight="1" x14ac:dyDescent="0.3">
      <c r="B42" s="59"/>
      <c r="C42" s="59"/>
      <c r="D42" s="62"/>
    </row>
    <row r="43" spans="2:4" ht="15.45" customHeight="1" x14ac:dyDescent="0.3">
      <c r="B43" s="59"/>
      <c r="C43" s="59"/>
      <c r="D43" s="62"/>
    </row>
    <row r="44" spans="2:4" ht="15.45" customHeight="1" x14ac:dyDescent="0.3">
      <c r="B44" s="59"/>
      <c r="C44" s="59"/>
      <c r="D44" s="62"/>
    </row>
  </sheetData>
  <sortState xmlns:xlrd2="http://schemas.microsoft.com/office/spreadsheetml/2017/richdata2" ref="A2:D14">
    <sortCondition descending="1" ref="D2:D14"/>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43856-9B85-4D93-B683-927B1B04270B}">
  <sheetPr codeName="Sheet4"/>
  <dimension ref="A1:BI142"/>
  <sheetViews>
    <sheetView workbookViewId="0">
      <pane xSplit="1" ySplit="2" topLeftCell="B3" activePane="bottomRight" state="frozen"/>
      <selection pane="topRight" activeCell="C1" sqref="C1"/>
      <selection pane="bottomLeft" activeCell="A3" sqref="A3"/>
      <selection pane="bottomRight" activeCell="A143" sqref="A143:XFD172"/>
    </sheetView>
  </sheetViews>
  <sheetFormatPr defaultRowHeight="15.45" customHeight="1" x14ac:dyDescent="0.3"/>
  <cols>
    <col min="1" max="2" width="40.5546875" customWidth="1"/>
    <col min="3" max="3" width="5.88671875" style="46" customWidth="1"/>
    <col min="4" max="4" width="7.33203125" style="37" customWidth="1"/>
    <col min="5" max="5" width="6.6640625" style="53" customWidth="1"/>
    <col min="6" max="6" width="2.77734375" customWidth="1"/>
    <col min="7" max="7" width="4.6640625" customWidth="1"/>
    <col min="8" max="9" width="5.88671875" customWidth="1"/>
    <col min="10" max="10" width="7.21875" style="18" customWidth="1"/>
    <col min="11" max="11" width="6.88671875" customWidth="1"/>
    <col min="12" max="13" width="3" customWidth="1"/>
    <col min="14" max="14" width="1.77734375" style="16" customWidth="1"/>
    <col min="15" max="19" width="3" style="27" customWidth="1"/>
    <col min="20" max="20" width="3" style="28" customWidth="1"/>
    <col min="21" max="21" width="3" style="16" customWidth="1"/>
    <col min="22" max="26" width="3" style="24" customWidth="1"/>
    <col min="27" max="27" width="1.109375" style="16" customWidth="1"/>
    <col min="28" max="42" width="9.21875" customWidth="1"/>
    <col min="43" max="43" width="2.44140625" customWidth="1"/>
    <col min="44" max="44" width="9.21875" customWidth="1"/>
    <col min="45" max="45" width="1.109375" style="16" customWidth="1"/>
    <col min="47" max="47" width="10.21875" bestFit="1" customWidth="1"/>
    <col min="54" max="54" width="15.5546875" style="33" customWidth="1"/>
    <col min="55" max="55" width="6" customWidth="1"/>
    <col min="56" max="56" width="6.77734375" style="19" customWidth="1"/>
  </cols>
  <sheetData>
    <row r="1" spans="1:61" s="4" customFormat="1" ht="40.950000000000003" customHeight="1" x14ac:dyDescent="0.3">
      <c r="A1" s="20" t="s">
        <v>70</v>
      </c>
      <c r="B1" s="20" t="s">
        <v>70</v>
      </c>
      <c r="C1" s="49" t="s">
        <v>391</v>
      </c>
      <c r="D1" s="40" t="s">
        <v>276</v>
      </c>
      <c r="E1" s="51" t="s">
        <v>390</v>
      </c>
      <c r="F1" s="20"/>
      <c r="G1" s="74" t="s">
        <v>0</v>
      </c>
      <c r="H1" s="75"/>
      <c r="I1" s="76"/>
      <c r="J1" s="43" t="s">
        <v>277</v>
      </c>
      <c r="K1" s="7" t="s">
        <v>115</v>
      </c>
      <c r="L1" s="8" t="s">
        <v>1</v>
      </c>
      <c r="M1" s="8" t="s">
        <v>111</v>
      </c>
      <c r="N1" s="14"/>
      <c r="O1" s="77" t="s">
        <v>112</v>
      </c>
      <c r="P1" s="77"/>
      <c r="Q1" s="77"/>
      <c r="R1" s="77"/>
      <c r="S1" s="77"/>
      <c r="T1" s="77"/>
      <c r="U1" s="14"/>
      <c r="V1" s="78" t="s">
        <v>113</v>
      </c>
      <c r="W1" s="78"/>
      <c r="X1" s="78"/>
      <c r="Y1" s="78"/>
      <c r="Z1" s="78"/>
      <c r="AA1" s="14"/>
      <c r="AB1" s="41"/>
      <c r="AC1" s="41"/>
      <c r="AD1" s="41"/>
      <c r="AE1" s="41"/>
      <c r="AF1" s="41"/>
      <c r="AG1" s="41"/>
      <c r="AH1" s="41"/>
      <c r="AI1" s="41"/>
      <c r="AJ1" s="41"/>
      <c r="AK1" s="41"/>
      <c r="AL1" s="41"/>
      <c r="AM1" s="41"/>
      <c r="AN1" s="41"/>
      <c r="AO1" s="41"/>
      <c r="AP1" s="41"/>
      <c r="AQ1" s="41"/>
      <c r="AR1" s="41" t="s">
        <v>109</v>
      </c>
      <c r="AS1" s="14"/>
      <c r="AT1" s="79" t="s">
        <v>110</v>
      </c>
      <c r="AU1" s="79"/>
      <c r="AV1" s="79"/>
      <c r="AW1" s="79"/>
      <c r="AX1" s="79"/>
      <c r="AY1" s="79"/>
      <c r="AZ1" s="79"/>
      <c r="BA1" s="9"/>
      <c r="BB1" s="36" t="s">
        <v>116</v>
      </c>
      <c r="BC1" s="20"/>
      <c r="BD1" s="48" t="s">
        <v>275</v>
      </c>
      <c r="BE1" s="9"/>
      <c r="BF1" s="4" t="s">
        <v>71</v>
      </c>
      <c r="BG1" s="4" t="s">
        <v>72</v>
      </c>
      <c r="BH1" s="4" t="s">
        <v>73</v>
      </c>
      <c r="BI1" s="4" t="s">
        <v>74</v>
      </c>
    </row>
    <row r="2" spans="1:61" s="4" customFormat="1" ht="15.45" customHeight="1" thickBot="1" x14ac:dyDescent="0.35">
      <c r="A2"/>
      <c r="B2"/>
      <c r="D2" s="40"/>
      <c r="E2" s="52"/>
      <c r="F2"/>
      <c r="G2" s="6" t="s">
        <v>114</v>
      </c>
      <c r="H2" s="6" t="s">
        <v>1</v>
      </c>
      <c r="I2" s="42" t="s">
        <v>217</v>
      </c>
      <c r="J2" s="44"/>
      <c r="K2" s="10"/>
      <c r="N2" s="15"/>
      <c r="O2" s="25"/>
      <c r="P2" s="25"/>
      <c r="Q2" s="25"/>
      <c r="R2" s="25"/>
      <c r="S2" s="25"/>
      <c r="T2" s="26" t="s">
        <v>109</v>
      </c>
      <c r="U2" s="15"/>
      <c r="V2" s="22"/>
      <c r="W2" s="22"/>
      <c r="X2" s="22"/>
      <c r="Y2" s="22"/>
      <c r="Z2" s="30" t="s">
        <v>109</v>
      </c>
      <c r="AA2" s="15"/>
      <c r="AB2" s="5">
        <v>2023</v>
      </c>
      <c r="AC2" s="5">
        <v>2022</v>
      </c>
      <c r="AD2" s="5">
        <v>2021</v>
      </c>
      <c r="AE2" s="5">
        <v>2020</v>
      </c>
      <c r="AF2" s="5">
        <v>2019</v>
      </c>
      <c r="AG2" s="5">
        <v>2018</v>
      </c>
      <c r="AH2" s="5">
        <v>2017</v>
      </c>
      <c r="AI2" s="5">
        <v>2016</v>
      </c>
      <c r="AJ2" s="5">
        <v>2015</v>
      </c>
      <c r="AK2" s="5">
        <v>2014</v>
      </c>
      <c r="AL2" s="5">
        <v>2013</v>
      </c>
      <c r="AM2" s="5">
        <v>2012</v>
      </c>
      <c r="AN2" s="5">
        <v>2011</v>
      </c>
      <c r="AO2" s="5">
        <v>2010</v>
      </c>
      <c r="AP2" s="5">
        <v>2009</v>
      </c>
      <c r="AQ2" s="5"/>
      <c r="AR2" s="5"/>
      <c r="AS2" s="15"/>
      <c r="AT2" s="20">
        <v>2024</v>
      </c>
      <c r="AU2" s="20"/>
      <c r="AV2" s="20"/>
      <c r="AW2" s="20"/>
      <c r="AX2" s="20"/>
      <c r="AY2" s="20">
        <v>2019</v>
      </c>
      <c r="AZ2" s="5" t="s">
        <v>109</v>
      </c>
      <c r="BA2" s="5"/>
      <c r="BB2" s="33"/>
      <c r="BC2"/>
      <c r="BD2" s="48"/>
      <c r="BE2" s="5"/>
    </row>
    <row r="3" spans="1:61" ht="15.45" customHeight="1" x14ac:dyDescent="0.3">
      <c r="A3" t="s">
        <v>278</v>
      </c>
      <c r="B3" t="s">
        <v>278</v>
      </c>
      <c r="AB3">
        <v>304.702</v>
      </c>
      <c r="AC3">
        <v>292.65499999999997</v>
      </c>
      <c r="AD3">
        <v>270.97000000000003</v>
      </c>
      <c r="AE3">
        <v>258.81099999999998</v>
      </c>
      <c r="AF3">
        <v>255.65700000000001</v>
      </c>
      <c r="AG3">
        <v>251.107</v>
      </c>
      <c r="AH3">
        <v>245.12</v>
      </c>
      <c r="AI3">
        <v>240.00700000000001</v>
      </c>
      <c r="AJ3">
        <v>237.017</v>
      </c>
      <c r="AK3">
        <v>236.73599999999999</v>
      </c>
      <c r="AL3">
        <v>232.95699999999999</v>
      </c>
      <c r="AM3">
        <v>229.59399999999999</v>
      </c>
      <c r="AN3">
        <v>224.93899999999999</v>
      </c>
      <c r="AO3">
        <v>218.05600000000001</v>
      </c>
      <c r="AP3">
        <v>214.53700000000001</v>
      </c>
    </row>
    <row r="5" spans="1:61" ht="15.45" customHeight="1" x14ac:dyDescent="0.3">
      <c r="A5" t="s">
        <v>279</v>
      </c>
      <c r="C5" s="21">
        <f t="shared" ref="C5:C10" si="0">+G5-(0.042+H5*0.038)</f>
        <v>-6.5054287781276726E-2</v>
      </c>
      <c r="D5" s="21">
        <f>AVERAGE(((AB5*($AB$3/AB$3))/(AC5*($AB$3/AC$3)))-1,((AC5*($AB$3/AC$3))/(AD5*($AB$3/AD$3)))-1,((AD5*($AB$3/AD$3))/(AE5*($AB$3/AE$3)))-1,((AE5*($AB$3/AE$3))/(AF5*($AB$3/AF$3)))-1,((AF5*($AB$3/AF$3))/(AG5*($AB$3/AG$3)))-1,((AG5*($AB$3/AG$3))/(AH5*($AB$3/AH$3)))-1,((AH5*($AB$3/AH$3))/(AI5*($AB$3/AI$3)))-1,((AI5*($AB$3/AI$3))/(AJ5*($AB$3/AJ$3)))-1,((AJ5*($AB$3/AJ$3))/(AK5*($AB$3/AK$3)))-1,((AK5*($AB$3/AK$3))/(AL5*($AB$3/AL$3)))-1)</f>
        <v>3.9241899007486092E-3</v>
      </c>
      <c r="E5" s="50">
        <f t="shared" ref="E5:E10" si="1">+M5-1</f>
        <v>0.60000000000000009</v>
      </c>
      <c r="G5" s="18">
        <f t="shared" ref="G5:G20" si="2">+T5/Z5</f>
        <v>1.7985712218723277E-2</v>
      </c>
      <c r="H5" s="1">
        <f t="shared" ref="H5:H10" si="3">+L5</f>
        <v>1.08</v>
      </c>
      <c r="I5" s="18">
        <f t="shared" ref="I5:I10" si="4">+G5-(H5*0.08)</f>
        <v>-6.8414287781276728E-2</v>
      </c>
      <c r="J5" s="18">
        <f t="shared" ref="J5:J20" si="5">AVERAGE(((AB5*($AB$3/AB$3))/(AC5*($AB$3/AC$3)))-1,((AC5*($AB$3/AC$3))/(AD5*($AB$3/AD$3)))-1,((AD5*($AB$3/AD$3))/(AE5*($AB$3/AE$3)))-1,((AE5*($AB$3/AE$3))/(AF5*($AB$3/AF$3)))-1,((AF5*($AB$3/AF$3))/(AG5*($AB$3/AG$3)))-1)</f>
        <v>6.1980304746474688E-2</v>
      </c>
      <c r="K5" s="19">
        <f t="shared" ref="K5:K10" si="6">AVERAGE((V5-W5)/W5*100,(W5-X5)/X5*100,(X5-Y5)/Y5*100)</f>
        <v>1.3370221615639852</v>
      </c>
      <c r="L5">
        <v>1.08</v>
      </c>
      <c r="M5">
        <v>1.6</v>
      </c>
      <c r="N5" s="17"/>
      <c r="O5" s="27">
        <v>7858</v>
      </c>
      <c r="P5" s="27">
        <v>6468</v>
      </c>
      <c r="Q5" s="27">
        <v>2374</v>
      </c>
      <c r="R5" s="27">
        <v>1260</v>
      </c>
      <c r="S5" s="27">
        <v>1152</v>
      </c>
      <c r="T5" s="28">
        <f t="shared" ref="T5:T10" si="7">AVERAGE(O5:S5)</f>
        <v>3822.4</v>
      </c>
      <c r="U5" s="17"/>
      <c r="V5" s="24">
        <v>221680</v>
      </c>
      <c r="W5" s="24">
        <v>207564</v>
      </c>
      <c r="X5" s="24">
        <v>207325</v>
      </c>
      <c r="Y5" s="24">
        <v>213528</v>
      </c>
      <c r="Z5" s="23">
        <f t="shared" ref="Z5:Z20" si="8">AVERAGE(V5:Y5)</f>
        <v>212524.25</v>
      </c>
      <c r="AB5">
        <v>196913</v>
      </c>
      <c r="AC5">
        <v>235717</v>
      </c>
      <c r="AD5">
        <v>155606</v>
      </c>
      <c r="AE5">
        <v>94471</v>
      </c>
      <c r="AF5">
        <v>139865</v>
      </c>
      <c r="AG5">
        <v>158902</v>
      </c>
      <c r="AH5">
        <v>134674</v>
      </c>
      <c r="AI5">
        <v>110215</v>
      </c>
      <c r="AJ5">
        <v>129925</v>
      </c>
      <c r="AK5">
        <v>200494</v>
      </c>
      <c r="AL5">
        <v>220156</v>
      </c>
      <c r="AM5">
        <v>230590</v>
      </c>
      <c r="AN5">
        <v>244371</v>
      </c>
      <c r="AO5">
        <v>198198</v>
      </c>
      <c r="AP5">
        <v>168320</v>
      </c>
      <c r="AR5">
        <f>AVERAGE(AB5:AP5)</f>
        <v>174561.13333333333</v>
      </c>
      <c r="AT5" s="3">
        <v>194013</v>
      </c>
      <c r="AU5" s="3">
        <v>196913</v>
      </c>
      <c r="AV5" s="3">
        <v>235717</v>
      </c>
      <c r="AW5" s="3">
        <v>155606</v>
      </c>
      <c r="AX5" s="3">
        <v>94471</v>
      </c>
      <c r="AY5" s="3"/>
      <c r="AZ5" s="19">
        <f t="shared" ref="AZ5:AZ10" si="9">AVERAGE(AT5:AX5)</f>
        <v>175344</v>
      </c>
      <c r="BB5" s="32" t="s">
        <v>236</v>
      </c>
      <c r="BC5" t="s">
        <v>218</v>
      </c>
      <c r="BD5" s="18">
        <f>AVERAGE(((AB5*($AB$3/AB$3))/(AC5*($AB$3/AC$3)))-1,((AC5*($AB$3/AC$3))/(AD5*($AB$3/AD$3)))-1,((AD5*($AB$3/AD$3))/(AE5*($AB$3/AE$3)))-1,((AE5*($AB$3/AE$3))/(AF5*($AB$3/AF$3)))-1,((AF5*($AB$3/AF$3))/(AG5*($AB$3/AG$3)))-1,((AG5*($AB$3/AG$3))/(AH5*($AB$3/AH$3)))-1,((AH5*($AB$3/AH$3))/(AI5*($AB$3/AI$3)))-1,((AI5*($AB$3/AI$3))/(AJ5*($AB$3/AJ$3)))-1,((AJ5*($AB$3/AJ$3))/(AK5*($AB$3/AK$3)))-1,((AK5*($AB$3/AK$3))/(AL5*($AB$3/AL$3)))-1,((AL5*($AB$3/AL$3))/(AM5*($AB$3/AM$3)))-1,((AM5*($AB$3/AM$3))/(AN5*($AB$3/AN$3)))-1,((AN5*($AB$3/AN$3))/(AO5*($AB$3/AO$3)))-1,((AO5*($AB$3/AO$3))/(AP5*($AB$3/AP$3)))-1)</f>
        <v>1.8458930443246639E-2</v>
      </c>
      <c r="BF5" t="s">
        <v>25</v>
      </c>
      <c r="BG5">
        <v>288708198400</v>
      </c>
      <c r="BH5">
        <v>161.93</v>
      </c>
      <c r="BI5" t="s">
        <v>75</v>
      </c>
    </row>
    <row r="6" spans="1:61" ht="15.45" customHeight="1" x14ac:dyDescent="0.3">
      <c r="A6" t="s">
        <v>280</v>
      </c>
      <c r="C6" s="21">
        <f t="shared" si="0"/>
        <v>5.2115321639777223E-2</v>
      </c>
      <c r="D6" s="21">
        <f>AVERAGE(((AB6*($AB$3/AB$3))/(AC6*($AB$3/AC$3)))-1,((AC6*($AB$3/AC$3))/(AD6*($AB$3/AD$3)))-1,((AD6*($AB$3/AD$3))/(AE6*($AB$3/AE$3)))-1,((AE6*($AB$3/AE$3))/(AF6*($AB$3/AF$3)))-1,((AF6*($AB$3/AF$3))/(AG6*($AB$3/AG$3)))-1,((AG6*($AB$3/AG$3))/(AH6*($AB$3/AH$3)))-1,((AH6*($AB$3/AH$3))/(AI6*($AB$3/AI$3)))-1,((AI6*($AB$3/AI$3))/(AJ6*($AB$3/AJ$3)))-1,((AJ6*($AB$3/AJ$3))/(AK6*($AB$3/AK$3)))-1,((AK6*($AB$3/AK$3))/(AL6*($AB$3/AL$3)))-1)</f>
        <v>7.7890372220856832E-2</v>
      </c>
      <c r="E6" s="50">
        <f t="shared" si="1"/>
        <v>1</v>
      </c>
      <c r="G6" s="18">
        <f t="shared" si="2"/>
        <v>0.14047532163977722</v>
      </c>
      <c r="H6" s="1">
        <f t="shared" si="3"/>
        <v>1.22</v>
      </c>
      <c r="I6" s="18">
        <f t="shared" si="4"/>
        <v>4.2875321639777211E-2</v>
      </c>
      <c r="J6" s="18">
        <f t="shared" si="5"/>
        <v>0.21024119754510143</v>
      </c>
      <c r="K6" s="19">
        <f t="shared" si="6"/>
        <v>18.676495419301464</v>
      </c>
      <c r="L6">
        <v>1.22</v>
      </c>
      <c r="M6">
        <v>2</v>
      </c>
      <c r="O6" s="27">
        <v>11062.70854</v>
      </c>
      <c r="P6" s="27">
        <v>11525.894</v>
      </c>
      <c r="Q6" s="27">
        <v>18586.72</v>
      </c>
      <c r="R6" s="27">
        <v>8616.1360000000004</v>
      </c>
      <c r="S6" s="27">
        <v>-858.28499999999997</v>
      </c>
      <c r="T6" s="28">
        <f t="shared" si="7"/>
        <v>9786.6347079999996</v>
      </c>
      <c r="V6" s="24">
        <v>81161</v>
      </c>
      <c r="W6" s="24">
        <v>72884</v>
      </c>
      <c r="X6" s="24">
        <v>74004</v>
      </c>
      <c r="Y6" s="24">
        <v>50623</v>
      </c>
      <c r="Z6" s="23">
        <f t="shared" si="8"/>
        <v>69668</v>
      </c>
      <c r="AB6">
        <v>56141</v>
      </c>
      <c r="AC6">
        <v>78494</v>
      </c>
      <c r="AD6">
        <v>45828</v>
      </c>
      <c r="AE6">
        <v>18784</v>
      </c>
      <c r="AF6">
        <v>32567</v>
      </c>
      <c r="AG6">
        <v>36417</v>
      </c>
      <c r="AH6">
        <v>29106</v>
      </c>
      <c r="AI6">
        <v>23693</v>
      </c>
      <c r="AJ6">
        <v>29564</v>
      </c>
      <c r="AK6">
        <v>52524</v>
      </c>
      <c r="AL6">
        <v>54413</v>
      </c>
      <c r="AM6">
        <v>57967</v>
      </c>
      <c r="AN6">
        <v>64196</v>
      </c>
      <c r="AO6">
        <v>56215</v>
      </c>
      <c r="AP6">
        <v>149341</v>
      </c>
      <c r="AT6">
        <v>55238</v>
      </c>
      <c r="AU6">
        <v>56141</v>
      </c>
      <c r="AV6">
        <v>78494</v>
      </c>
      <c r="AW6">
        <v>45828</v>
      </c>
      <c r="AX6">
        <v>18784</v>
      </c>
      <c r="AZ6" s="19">
        <f t="shared" si="9"/>
        <v>50897</v>
      </c>
      <c r="BB6" s="32" t="s">
        <v>237</v>
      </c>
      <c r="BC6" t="s">
        <v>218</v>
      </c>
      <c r="BD6" s="18">
        <f>AVERAGE(((AB6*($AB$3/AB$3))/(AC6*($AB$3/AC$3)))-1,((AC6*($AB$3/AC$3))/(AD6*($AB$3/AD$3)))-1,((AD6*($AB$3/AD$3))/(AE6*($AB$3/AE$3)))-1,((AE6*($AB$3/AE$3))/(AF6*($AB$3/AF$3)))-1,((AF6*($AB$3/AF$3))/(AG6*($AB$3/AG$3)))-1,((AG6*($AB$3/AG$3))/(AH6*($AB$3/AH$3)))-1,((AH6*($AB$3/AH$3))/(AI6*($AB$3/AI$3)))-1,((AI6*($AB$3/AI$3))/(AJ6*($AB$3/AJ$3)))-1,((AJ6*($AB$3/AJ$3))/(AK6*($AB$3/AK$3)))-1,((AK6*($AB$3/AK$3))/(AL6*($AB$3/AL$3)))-1,((AL6*($AB$3/AL$3))/(AM6*($AB$3/AM$3)))-1,((AM6*($AB$3/AM$3))/(AN6*($AB$3/AN$3)))-1,((AN6*($AB$3/AN$3))/(AO6*($AB$3/AO$3)))-1,((AO6*($AB$3/AO$3))/(AP6*($AB$3/AP$3)))-1)</f>
        <v>4.7198671578933937E-3</v>
      </c>
      <c r="BF6" t="s">
        <v>59</v>
      </c>
      <c r="BG6">
        <v>140144295936</v>
      </c>
      <c r="BH6">
        <v>108.34</v>
      </c>
      <c r="BI6" t="s">
        <v>75</v>
      </c>
    </row>
    <row r="7" spans="1:61" ht="15.45" customHeight="1" x14ac:dyDescent="0.3">
      <c r="A7" t="s">
        <v>281</v>
      </c>
      <c r="C7" s="21">
        <f t="shared" si="0"/>
        <v>8.2879033855508932E-2</v>
      </c>
      <c r="D7" s="21">
        <f>AVERAGE(((AB7*($AB$3/AB$3))/(AC7*($AB$3/AC$3)))-1,((AC7*($AB$3/AC$3))/(AD7*($AB$3/AD$3)))-1,((AD7*($AB$3/AD$3))/(AE7*($AB$3/AE$3)))-1,((AE7*($AB$3/AE$3))/(AF7*($AB$3/AF$3)))-1,((AF7*($AB$3/AF$3))/(AG7*($AB$3/AG$3)))-1,((AG7*($AB$3/AG$3))/(AH7*($AB$3/AH$3)))-1,((AH7*($AB$3/AH$3))/(AI7*($AB$3/AI$3)))-1,((AI7*($AB$3/AI$3))/(AJ7*($AB$3/AJ$3)))-1,((AJ7*($AB$3/AJ$3))/(AK7*($AB$3/AK$3)))-1,((AK7*($AB$3/AK$3))/(AL7*($AB$3/AL$3)))-1)</f>
        <v>-1.2814910205474017E-2</v>
      </c>
      <c r="E7" s="50">
        <f t="shared" si="1"/>
        <v>6.61</v>
      </c>
      <c r="G7" s="18">
        <f t="shared" si="2"/>
        <v>0.15831903385550894</v>
      </c>
      <c r="H7" s="1">
        <f t="shared" si="3"/>
        <v>0.88</v>
      </c>
      <c r="I7" s="18">
        <f t="shared" si="4"/>
        <v>8.7919033855508935E-2</v>
      </c>
      <c r="J7" s="18">
        <f t="shared" si="5"/>
        <v>4.1845591112918433E-2</v>
      </c>
      <c r="K7" s="19">
        <f t="shared" si="6"/>
        <v>10.617867959803283</v>
      </c>
      <c r="L7">
        <v>0.88</v>
      </c>
      <c r="M7">
        <v>7.61</v>
      </c>
      <c r="N7" s="17"/>
      <c r="O7" s="27">
        <v>32729</v>
      </c>
      <c r="P7" s="27">
        <v>35161</v>
      </c>
      <c r="Q7" s="27">
        <v>54942</v>
      </c>
      <c r="R7" s="27">
        <v>22093</v>
      </c>
      <c r="S7" s="27">
        <v>-23598</v>
      </c>
      <c r="T7" s="28">
        <f t="shared" si="7"/>
        <v>24265.4</v>
      </c>
      <c r="U7" s="17"/>
      <c r="V7" s="24">
        <v>179739</v>
      </c>
      <c r="W7" s="24">
        <v>161023</v>
      </c>
      <c r="X7" s="24">
        <v>139173</v>
      </c>
      <c r="Y7" s="24">
        <v>133141</v>
      </c>
      <c r="Z7" s="23">
        <f t="shared" si="8"/>
        <v>153269</v>
      </c>
      <c r="AB7">
        <v>334697</v>
      </c>
      <c r="AC7">
        <v>398675</v>
      </c>
      <c r="AD7">
        <v>276692</v>
      </c>
      <c r="AE7">
        <v>178574</v>
      </c>
      <c r="AF7">
        <v>255583</v>
      </c>
      <c r="AG7">
        <v>279332</v>
      </c>
      <c r="AH7">
        <v>237162</v>
      </c>
      <c r="AI7">
        <v>200628</v>
      </c>
      <c r="AJ7">
        <v>239854</v>
      </c>
      <c r="AK7">
        <v>394105</v>
      </c>
      <c r="AL7">
        <v>420836</v>
      </c>
      <c r="AM7">
        <v>451509</v>
      </c>
      <c r="AN7">
        <v>467029</v>
      </c>
      <c r="AO7">
        <v>370125</v>
      </c>
      <c r="AP7">
        <v>303443</v>
      </c>
      <c r="AT7" s="3">
        <v>339877</v>
      </c>
      <c r="AU7" s="3">
        <v>334697</v>
      </c>
      <c r="AV7" s="3">
        <v>398675</v>
      </c>
      <c r="AW7" s="3">
        <v>276692</v>
      </c>
      <c r="AX7" s="3">
        <v>178574</v>
      </c>
      <c r="AY7" s="3"/>
      <c r="AZ7" s="19">
        <f t="shared" si="9"/>
        <v>305703</v>
      </c>
      <c r="BB7" s="32" t="s">
        <v>238</v>
      </c>
      <c r="BC7" t="s">
        <v>218</v>
      </c>
      <c r="BD7" s="18">
        <f>AVERAGE(((AB7*($AB$3/AB$3))/(AC7*($AB$3/AC$3)))-1,((AC7*($AB$3/AC$3))/(AD7*($AB$3/AD$3)))-1,((AD7*($AB$3/AD$3))/(AE7*($AB$3/AE$3)))-1,((AE7*($AB$3/AE$3))/(AF7*($AB$3/AF$3)))-1,((AF7*($AB$3/AF$3))/(AG7*($AB$3/AG$3)))-1,((AG7*($AB$3/AG$3))/(AH7*($AB$3/AH$3)))-1,((AH7*($AB$3/AH$3))/(AI7*($AB$3/AI$3)))-1,((AI7*($AB$3/AI$3))/(AJ7*($AB$3/AJ$3)))-1,((AJ7*($AB$3/AJ$3))/(AK7*($AB$3/AK$3)))-1,((AK7*($AB$3/AK$3))/(AL7*($AB$3/AL$3)))-1,((AL7*($AB$3/AL$3))/(AM7*($AB$3/AM$3)))-1,((AM7*($AB$3/AM$3))/(AN7*($AB$3/AN$3)))-1,((AN7*($AB$3/AN$3))/(AO7*($AB$3/AO$3)))-1,((AO7*($AB$3/AO$3))/(AP7*($AB$3/AP$3)))-1)</f>
        <v>1.1492781688657052E-2</v>
      </c>
      <c r="BF7" t="s">
        <v>16</v>
      </c>
      <c r="BG7">
        <v>518444810240</v>
      </c>
      <c r="BH7">
        <v>117.96</v>
      </c>
      <c r="BI7" t="s">
        <v>75</v>
      </c>
    </row>
    <row r="8" spans="1:61" ht="15.45" customHeight="1" x14ac:dyDescent="0.3">
      <c r="A8" t="s">
        <v>283</v>
      </c>
      <c r="C8" s="21">
        <f t="shared" si="0"/>
        <v>-2.7834800929942061E-2</v>
      </c>
      <c r="D8" s="21">
        <f>AVERAGE(((AB8*($AB$3/AB$3))/(AC8*($AB$3/AC$3)))-1,((AC8*($AB$3/AC$3))/(AD8*($AB$3/AD$3)))-1,((AD8*($AB$3/AD$3))/(AE8*($AB$3/AE$3)))-1,((AE8*($AB$3/AE$3))/(AF8*($AB$3/AF$3)))-1,((AF8*($AB$3/AF$3))/(AG8*($AB$3/AG$3)))-1,((AG8*($AB$3/AG$3))/(AH8*($AB$3/AH$3)))-1,((AH8*($AB$3/AH$3))/(AI8*($AB$3/AI$3)))-1,((AI8*($AB$3/AI$3))/(AJ8*($AB$3/AJ$3)))-1)</f>
        <v>3.755874543815492E-2</v>
      </c>
      <c r="E8" s="50">
        <f t="shared" si="1"/>
        <v>0.34000000000000008</v>
      </c>
      <c r="G8" s="18">
        <f>+T8/Z8</f>
        <v>6.5845199070057953E-2</v>
      </c>
      <c r="H8" s="1">
        <f t="shared" si="3"/>
        <v>1.36</v>
      </c>
      <c r="I8" s="18">
        <f t="shared" si="4"/>
        <v>-4.2954800929942055E-2</v>
      </c>
      <c r="J8" s="18">
        <f>AVERAGE(((AB8*($AB$3/AB$3))/(AC8*($AB$3/AC$3)))-1,((AC8*($AB$3/AC$3))/(AD8*($AB$3/AD$3)))-1,((AD8*($AB$3/AD$3))/(AE8*($AB$3/AE$3)))-1,((AE8*($AB$3/AE$3))/(AF8*($AB$3/AF$3)))-1,((AF8*($AB$3/AF$3))/(AG8*($AB$3/AG$3)))-1)</f>
        <v>-1.1880133824633533E-2</v>
      </c>
      <c r="K8" s="19">
        <f t="shared" si="6"/>
        <v>-0.31101515597344215</v>
      </c>
      <c r="L8">
        <v>1.36</v>
      </c>
      <c r="M8">
        <v>1.34</v>
      </c>
      <c r="O8" s="27">
        <v>2190.5789599999998</v>
      </c>
      <c r="P8" s="27">
        <v>1966.6659999999999</v>
      </c>
      <c r="Q8" s="27">
        <v>-296.05</v>
      </c>
      <c r="R8" s="27">
        <v>-321.63</v>
      </c>
      <c r="S8" s="27">
        <v>5948.3990000000003</v>
      </c>
      <c r="T8" s="28">
        <f t="shared" si="7"/>
        <v>1897.5927920000001</v>
      </c>
      <c r="V8" s="24">
        <v>29828</v>
      </c>
      <c r="W8" s="24">
        <v>27395</v>
      </c>
      <c r="X8" s="24">
        <v>27710</v>
      </c>
      <c r="Y8" s="24">
        <v>30343</v>
      </c>
      <c r="Z8" s="28">
        <f>AVERAGE(V8:Y8)</f>
        <v>28819</v>
      </c>
      <c r="AB8">
        <v>25506</v>
      </c>
      <c r="AC8">
        <v>21156</v>
      </c>
      <c r="AD8">
        <v>20502</v>
      </c>
      <c r="AE8">
        <v>20705</v>
      </c>
      <c r="AF8">
        <v>23838</v>
      </c>
      <c r="AG8">
        <v>22877</v>
      </c>
      <c r="AH8">
        <v>17179</v>
      </c>
      <c r="AI8">
        <v>13082</v>
      </c>
      <c r="AJ8">
        <v>16688</v>
      </c>
      <c r="AT8">
        <v>27300</v>
      </c>
      <c r="AU8">
        <v>25506</v>
      </c>
      <c r="AV8">
        <v>21156</v>
      </c>
      <c r="AW8">
        <v>20502</v>
      </c>
      <c r="AX8">
        <v>20705</v>
      </c>
      <c r="AZ8" s="19">
        <f t="shared" si="9"/>
        <v>23033.8</v>
      </c>
      <c r="BB8" s="35" t="s">
        <v>240</v>
      </c>
      <c r="BC8" t="s">
        <v>218</v>
      </c>
      <c r="BD8" s="18"/>
      <c r="BF8" t="s">
        <v>95</v>
      </c>
      <c r="BG8">
        <v>40877322240</v>
      </c>
      <c r="BH8">
        <v>41.31</v>
      </c>
      <c r="BI8" t="s">
        <v>75</v>
      </c>
    </row>
    <row r="9" spans="1:61" ht="15.45" customHeight="1" x14ac:dyDescent="0.3">
      <c r="A9" t="s">
        <v>284</v>
      </c>
      <c r="C9" s="21">
        <f t="shared" si="0"/>
        <v>2.7400112482369537E-2</v>
      </c>
      <c r="D9" s="21">
        <f>AVERAGE(((AB9*($AB$3/AB$3))/(AC9*($AB$3/AC$3)))-1,((AC9*($AB$3/AC$3))/(AD9*($AB$3/AD$3)))-1,((AD9*($AB$3/AD$3))/(AE9*($AB$3/AE$3)))-1,((AE9*($AB$3/AE$3))/(AF9*($AB$3/AF$3)))-1,((AF9*($AB$3/AF$3))/(AG9*($AB$3/AG$3)))-1,((AG9*($AB$3/AG$3))/(AH9*($AB$3/AH$3)))-1,((AH9*($AB$3/AH$3))/(AI9*($AB$3/AI$3)))-1,((AI9*($AB$3/AI$3))/(AJ9*($AB$3/AJ$3)))-1,((AJ9*($AB$3/AJ$3))/(AK9*($AB$3/AK$3)))-1,((AK9*($AB$3/AK$3))/(AL9*($AB$3/AL$3)))-1)</f>
        <v>-2.2784634997092702E-2</v>
      </c>
      <c r="E9" s="50">
        <f t="shared" si="1"/>
        <v>1.9300000000000002</v>
      </c>
      <c r="G9" s="18">
        <f>+T9/Z9</f>
        <v>0.14160011248236953</v>
      </c>
      <c r="H9" s="1">
        <f t="shared" si="3"/>
        <v>1.9</v>
      </c>
      <c r="I9" s="18">
        <f t="shared" si="4"/>
        <v>-1.0399887517630463E-2</v>
      </c>
      <c r="J9" s="18">
        <f>AVERAGE(((AB9*($AB$3/AB$3))/(AC9*($AB$3/AC$3)))-1,((AC9*($AB$3/AC$3))/(AD9*($AB$3/AD$3)))-1,((AD9*($AB$3/AD$3))/(AE9*($AB$3/AE$3)))-1,((AE9*($AB$3/AE$3))/(AF9*($AB$3/AF$3)))-1,((AF9*($AB$3/AF$3))/(AG9*($AB$3/AG$3)))-1)</f>
        <v>-2.3344142585281037E-2</v>
      </c>
      <c r="K9" s="19">
        <f t="shared" si="6"/>
        <v>4.9300307053740271</v>
      </c>
      <c r="L9">
        <v>1.9</v>
      </c>
      <c r="M9">
        <v>2.93</v>
      </c>
      <c r="O9" s="27">
        <v>3214.39957</v>
      </c>
      <c r="P9" s="27">
        <v>3325.8719999999998</v>
      </c>
      <c r="Q9" s="27">
        <v>2366.1280000000002</v>
      </c>
      <c r="R9" s="27">
        <v>1955.1</v>
      </c>
      <c r="S9" s="27">
        <v>1185.838</v>
      </c>
      <c r="T9" s="28">
        <f t="shared" si="7"/>
        <v>2409.4675139999999</v>
      </c>
      <c r="V9" s="24">
        <v>18512</v>
      </c>
      <c r="W9" s="24">
        <v>17145</v>
      </c>
      <c r="X9" s="24">
        <v>16371</v>
      </c>
      <c r="Y9" s="24">
        <v>16036</v>
      </c>
      <c r="Z9" s="28">
        <f>AVERAGE(V9:Y9)</f>
        <v>17016</v>
      </c>
      <c r="AB9">
        <v>23018</v>
      </c>
      <c r="AC9">
        <v>20297</v>
      </c>
      <c r="AD9">
        <v>15295</v>
      </c>
      <c r="AE9">
        <v>14445</v>
      </c>
      <c r="AF9">
        <v>22408</v>
      </c>
      <c r="AG9">
        <v>23995</v>
      </c>
      <c r="AH9">
        <v>20620</v>
      </c>
      <c r="AI9">
        <v>15887</v>
      </c>
      <c r="AJ9">
        <v>23633</v>
      </c>
      <c r="AK9">
        <v>32870</v>
      </c>
      <c r="AL9">
        <v>29402</v>
      </c>
      <c r="AM9">
        <v>28503</v>
      </c>
      <c r="AN9">
        <v>24829</v>
      </c>
      <c r="AO9">
        <v>17973</v>
      </c>
      <c r="AP9">
        <v>14675</v>
      </c>
      <c r="AT9">
        <v>23073</v>
      </c>
      <c r="AU9">
        <v>23018</v>
      </c>
      <c r="AV9">
        <v>20297</v>
      </c>
      <c r="AW9">
        <v>15295</v>
      </c>
      <c r="AX9">
        <v>14445</v>
      </c>
      <c r="AZ9" s="19">
        <f t="shared" si="9"/>
        <v>19225.599999999999</v>
      </c>
      <c r="BB9" s="35" t="s">
        <v>241</v>
      </c>
      <c r="BC9" t="s">
        <v>218</v>
      </c>
      <c r="BD9" s="18">
        <f>AVERAGE(((AB9*($AB$3/AB$3))/(AC9*($AB$3/AC$3)))-1,((AC9*($AB$3/AC$3))/(AD9*($AB$3/AD$3)))-1,((AD9*($AB$3/AD$3))/(AE9*($AB$3/AE$3)))-1,((AE9*($AB$3/AE$3))/(AF9*($AB$3/AF$3)))-1,((AF9*($AB$3/AF$3))/(AG9*($AB$3/AG$3)))-1,((AG9*($AB$3/AG$3))/(AH9*($AB$3/AH$3)))-1,((AH9*($AB$3/AH$3))/(AI9*($AB$3/AI$3)))-1,((AI9*($AB$3/AI$3))/(AJ9*($AB$3/AJ$3)))-1,((AJ9*($AB$3/AJ$3))/(AK9*($AB$3/AK$3)))-1,((AK9*($AB$3/AK$3))/(AL9*($AB$3/AL$3)))-1,((AL9*($AB$3/AL$3))/(AM9*($AB$3/AM$3)))-1,((AM9*($AB$3/AM$3))/(AN9*($AB$3/AN$3)))-1,((AN9*($AB$3/AN$3))/(AO9*($AB$3/AO$3)))-1,((AO9*($AB$3/AO$3))/(AP9*($AB$3/AP$3)))-1)</f>
        <v>3.2690006440441753E-2</v>
      </c>
      <c r="BF9" t="s">
        <v>101</v>
      </c>
      <c r="BG9">
        <v>25283289088</v>
      </c>
      <c r="BH9">
        <v>28.78</v>
      </c>
      <c r="BI9" t="s">
        <v>75</v>
      </c>
    </row>
    <row r="10" spans="1:61" ht="15.45" customHeight="1" x14ac:dyDescent="0.3">
      <c r="A10" t="s">
        <v>285</v>
      </c>
      <c r="C10" s="21">
        <f t="shared" si="0"/>
        <v>9.446584078697709E-3</v>
      </c>
      <c r="D10" s="21">
        <f>AVERAGE(((AB10*($AB$3/AB$3))/(AC10*($AB$3/AC$3)))-1,((AC10*($AB$3/AC$3))/(AD10*($AB$3/AD$3)))-1,((AD10*($AB$3/AD$3))/(AE10*($AB$3/AE$3)))-1,((AE10*($AB$3/AE$3))/(AF10*($AB$3/AF$3)))-1,((AF10*($AB$3/AF$3))/(AG10*($AB$3/AG$3)))-1,((AG10*($AB$3/AG$3))/(AH10*($AB$3/AH$3)))-1,((AH10*($AB$3/AH$3))/(AI10*($AB$3/AI$3)))-1,((AI10*($AB$3/AI$3))/(AJ10*($AB$3/AJ$3)))-1,((AJ10*($AB$3/AJ$3))/(AK10*($AB$3/AK$3)))-1,((AK10*($AB$3/AK$3))/(AL10*($AB$3/AL$3)))-1)</f>
        <v>-4.2761332466475246E-2</v>
      </c>
      <c r="E10" s="50">
        <f t="shared" si="1"/>
        <v>1.85</v>
      </c>
      <c r="G10" s="18">
        <f>+T10/Z10</f>
        <v>0.10958658407869772</v>
      </c>
      <c r="H10" s="1">
        <f t="shared" si="3"/>
        <v>1.53</v>
      </c>
      <c r="I10" s="18">
        <f t="shared" si="4"/>
        <v>-1.2813415921302293E-2</v>
      </c>
      <c r="J10" s="18">
        <f>AVERAGE(((AB10*($AB$3/AB$3))/(AC10*($AB$3/AC$3)))-1,((AC10*($AB$3/AC$3))/(AD10*($AB$3/AD$3)))-1,((AD10*($AB$3/AD$3))/(AE10*($AB$3/AE$3)))-1,((AE10*($AB$3/AE$3))/(AF10*($AB$3/AF$3)))-1,((AF10*($AB$3/AF$3))/(AG10*($AB$3/AG$3)))-1)</f>
        <v>-2.2258143913185348E-2</v>
      </c>
      <c r="K10" s="19">
        <f t="shared" si="6"/>
        <v>3.2146906743991948</v>
      </c>
      <c r="L10">
        <v>1.53</v>
      </c>
      <c r="M10">
        <v>2.85</v>
      </c>
      <c r="O10" s="27">
        <v>5045.5003499999993</v>
      </c>
      <c r="P10" s="27">
        <v>4613.29</v>
      </c>
      <c r="Q10" s="27">
        <v>3547.46</v>
      </c>
      <c r="R10" s="27">
        <v>2326.25</v>
      </c>
      <c r="S10" s="27">
        <v>1650.95</v>
      </c>
      <c r="T10" s="28">
        <f t="shared" si="7"/>
        <v>3436.6900699999997</v>
      </c>
      <c r="V10" s="24">
        <v>33692</v>
      </c>
      <c r="W10" s="24">
        <v>31012</v>
      </c>
      <c r="X10" s="24">
        <v>30010</v>
      </c>
      <c r="Y10" s="24">
        <v>30728</v>
      </c>
      <c r="Z10" s="28">
        <f>AVERAGE(V10:Y10)</f>
        <v>31360.5</v>
      </c>
      <c r="AB10">
        <v>33135</v>
      </c>
      <c r="AC10">
        <v>28091</v>
      </c>
      <c r="AD10">
        <v>22929</v>
      </c>
      <c r="AE10">
        <v>23601</v>
      </c>
      <c r="AF10">
        <v>32917</v>
      </c>
      <c r="AG10">
        <v>32815</v>
      </c>
      <c r="AH10">
        <v>30440</v>
      </c>
      <c r="AI10">
        <v>27810</v>
      </c>
      <c r="AJ10">
        <v>35475</v>
      </c>
      <c r="AK10">
        <v>48580</v>
      </c>
      <c r="AL10">
        <v>45266</v>
      </c>
      <c r="AM10">
        <v>41731</v>
      </c>
      <c r="AN10">
        <v>36579</v>
      </c>
      <c r="AO10">
        <v>26672</v>
      </c>
      <c r="AP10">
        <v>22702</v>
      </c>
      <c r="AT10">
        <v>35995</v>
      </c>
      <c r="AU10">
        <v>33135</v>
      </c>
      <c r="AV10">
        <v>28091</v>
      </c>
      <c r="AW10">
        <v>22929</v>
      </c>
      <c r="AX10">
        <v>23601</v>
      </c>
      <c r="AZ10" s="19">
        <f t="shared" si="9"/>
        <v>28750.2</v>
      </c>
      <c r="BB10" s="35" t="s">
        <v>242</v>
      </c>
      <c r="BC10" t="s">
        <v>218</v>
      </c>
      <c r="BD10" s="18">
        <f>AVERAGE(((AB10*($AB$3/AB$3))/(AC10*($AB$3/AC$3)))-1,((AC10*($AB$3/AC$3))/(AD10*($AB$3/AD$3)))-1,((AD10*($AB$3/AD$3))/(AE10*($AB$3/AE$3)))-1,((AE10*($AB$3/AE$3))/(AF10*($AB$3/AF$3)))-1,((AF10*($AB$3/AF$3))/(AG10*($AB$3/AG$3)))-1,((AG10*($AB$3/AG$3))/(AH10*($AB$3/AH$3)))-1,((AH10*($AB$3/AH$3))/(AI10*($AB$3/AI$3)))-1,((AI10*($AB$3/AI$3))/(AJ10*($AB$3/AJ$3)))-1,((AJ10*($AB$3/AJ$3))/(AK10*($AB$3/AK$3)))-1,((AK10*($AB$3/AK$3))/(AL10*($AB$3/AL$3)))-1,((AL10*($AB$3/AL$3))/(AM10*($AB$3/AM$3)))-1,((AM10*($AB$3/AM$3))/(AN10*($AB$3/AN$3)))-1,((AN10*($AB$3/AN$3))/(AO10*($AB$3/AO$3)))-1,((AO10*($AB$3/AO$3))/(AP10*($AB$3/AP$3)))-1)</f>
        <v>1.7467102756697352E-2</v>
      </c>
      <c r="BF10" t="s">
        <v>90</v>
      </c>
      <c r="BG10">
        <v>57841664000</v>
      </c>
      <c r="BH10">
        <v>40.96</v>
      </c>
      <c r="BI10" t="s">
        <v>75</v>
      </c>
    </row>
    <row r="11" spans="1:61" ht="15.45" customHeight="1" x14ac:dyDescent="0.3">
      <c r="A11" s="38" t="s">
        <v>218</v>
      </c>
      <c r="B11" s="38"/>
      <c r="C11" s="21">
        <f>AVERAGE(C5:C10)</f>
        <v>1.3158660557522435E-2</v>
      </c>
      <c r="D11" s="21">
        <f t="shared" ref="D11:E11" si="10">AVERAGE(D5:D10)</f>
        <v>6.8354049817864011E-3</v>
      </c>
      <c r="E11" s="50">
        <f t="shared" si="10"/>
        <v>2.0550000000000002</v>
      </c>
      <c r="G11" s="18"/>
      <c r="H11" s="1"/>
      <c r="I11" s="18"/>
      <c r="K11" s="19"/>
      <c r="N11" s="17"/>
      <c r="U11" s="17"/>
      <c r="Z11" s="23"/>
      <c r="AT11" s="3"/>
      <c r="AU11" s="3"/>
      <c r="AV11" s="3"/>
      <c r="AW11" s="3"/>
      <c r="AX11" s="3"/>
      <c r="AY11" s="3"/>
      <c r="AZ11" s="19"/>
      <c r="BB11" s="32"/>
      <c r="BD11" s="18"/>
    </row>
    <row r="12" spans="1:61" ht="15.45" customHeight="1" x14ac:dyDescent="0.3">
      <c r="C12" s="21"/>
      <c r="D12" s="21"/>
      <c r="E12" s="50"/>
      <c r="G12" s="18"/>
      <c r="H12" s="1"/>
      <c r="I12" s="18"/>
      <c r="K12" s="19"/>
      <c r="N12" s="17"/>
      <c r="U12" s="17"/>
      <c r="Z12" s="23"/>
      <c r="AT12" s="3"/>
      <c r="AU12" s="3"/>
      <c r="AV12" s="3"/>
      <c r="AW12" s="3"/>
      <c r="AX12" s="3"/>
      <c r="AY12" s="3"/>
      <c r="AZ12" s="19"/>
      <c r="BB12" s="32"/>
      <c r="BD12" s="18"/>
    </row>
    <row r="13" spans="1:61" ht="15.45" customHeight="1" x14ac:dyDescent="0.3">
      <c r="A13" t="s">
        <v>282</v>
      </c>
      <c r="C13" s="21">
        <f>+G13-(0.042+H13*0.038)</f>
        <v>-9.8567114770782255E-2</v>
      </c>
      <c r="D13" s="21">
        <f>AVERAGE(((AB13*($AB$3/AB$3))/(AC13*($AB$3/AC$3)))-1,((AC13*($AB$3/AC$3))/(AD13*($AB$3/AD$3)))-1,((AD13*($AB$3/AD$3))/(AE13*($AB$3/AE$3)))-1,((AE13*($AB$3/AE$3))/(AF13*($AB$3/AF$3)))-1,((AF13*($AB$3/AF$3))/(AG13*($AB$3/AG$3)))-1,((AG13*($AB$3/AG$3))/(AH13*($AB$3/AH$3)))-1,((AH13*($AB$3/AH$3))/(AI13*($AB$3/AI$3)))-1,((AI13*($AB$3/AI$3))/(AJ13*($AB$3/AJ$3)))-1,((AJ13*($AB$3/AJ$3))/(AK13*($AB$3/AK$3)))-1,((AK13*($AB$3/AK$3))/(AL13*($AB$3/AL$3)))-1)</f>
        <v>-2.9503190497806829E-2</v>
      </c>
      <c r="E13" s="50">
        <f>+M13-1</f>
        <v>0.1399999999999999</v>
      </c>
      <c r="G13" s="18">
        <f t="shared" si="2"/>
        <v>3.5392885229217741E-2</v>
      </c>
      <c r="H13" s="1">
        <f t="shared" ref="H13:H18" si="11">+L13</f>
        <v>2.42</v>
      </c>
      <c r="I13" s="18">
        <f t="shared" ref="I13:I18" si="12">+G13-(H13*0.08)</f>
        <v>-0.15820711477078225</v>
      </c>
      <c r="J13" s="18">
        <f t="shared" si="5"/>
        <v>-6.8746853238205438E-2</v>
      </c>
      <c r="K13" s="19">
        <f t="shared" ref="K13:K18" si="13">AVERAGE((V13-W13)/W13*100,(W13-X13)/X13*100,(X13-Y13)/Y13*100)</f>
        <v>5.6793675327137398</v>
      </c>
      <c r="L13">
        <v>2.42</v>
      </c>
      <c r="M13">
        <v>1.1399999999999999</v>
      </c>
      <c r="O13" s="27">
        <v>-13.96</v>
      </c>
      <c r="P13" s="27">
        <v>-487.91</v>
      </c>
      <c r="Q13" s="27">
        <v>366.94</v>
      </c>
      <c r="R13" s="27">
        <v>1145.22</v>
      </c>
      <c r="S13" s="27">
        <v>-53.93</v>
      </c>
      <c r="T13" s="28">
        <f t="shared" ref="T13:T18" si="14">AVERAGE(O13:S13)</f>
        <v>191.27199999999999</v>
      </c>
      <c r="V13" s="39">
        <v>5733</v>
      </c>
      <c r="W13" s="39">
        <v>5911</v>
      </c>
      <c r="X13" s="39">
        <v>5073</v>
      </c>
      <c r="Y13" s="39">
        <v>4900</v>
      </c>
      <c r="Z13" s="28">
        <f t="shared" si="8"/>
        <v>5404.25</v>
      </c>
      <c r="AB13">
        <v>10551</v>
      </c>
      <c r="AC13">
        <v>12451</v>
      </c>
      <c r="AD13">
        <v>12152</v>
      </c>
      <c r="AE13">
        <v>9286</v>
      </c>
      <c r="AF13">
        <v>10433</v>
      </c>
      <c r="AG13">
        <v>13403</v>
      </c>
      <c r="AH13">
        <v>11652</v>
      </c>
      <c r="AI13">
        <v>9318</v>
      </c>
      <c r="AJ13">
        <v>11199</v>
      </c>
      <c r="AK13">
        <v>13147</v>
      </c>
      <c r="AL13">
        <v>12573</v>
      </c>
      <c r="AT13">
        <v>11004</v>
      </c>
      <c r="AU13">
        <v>10551</v>
      </c>
      <c r="AV13">
        <v>12451</v>
      </c>
      <c r="AW13">
        <v>12152</v>
      </c>
      <c r="AX13">
        <v>9286</v>
      </c>
      <c r="AZ13" s="19">
        <f t="shared" ref="AZ13:AZ123" si="15">AVERAGE(AT13:AX13)</f>
        <v>11088.8</v>
      </c>
      <c r="BB13" s="34" t="s">
        <v>239</v>
      </c>
      <c r="BC13" t="s">
        <v>226</v>
      </c>
      <c r="BD13" s="18"/>
      <c r="BF13" t="s">
        <v>105</v>
      </c>
      <c r="BG13">
        <v>10977504256</v>
      </c>
      <c r="BH13">
        <v>42.49</v>
      </c>
      <c r="BI13" t="s">
        <v>75</v>
      </c>
    </row>
    <row r="14" spans="1:61" ht="15.45" customHeight="1" x14ac:dyDescent="0.3">
      <c r="A14" t="s">
        <v>290</v>
      </c>
      <c r="C14" s="21">
        <f>+G14-(0.042+H14*0.038)</f>
        <v>3.1851456987457033E-2</v>
      </c>
      <c r="D14" s="21">
        <f>AVERAGE(((AB14*($AB$3/AB$3))/(AC14*($AB$3/AC$3)))-1,((AC14*($AB$3/AC$3))/(AD14*($AB$3/AD$3)))-1,((AD14*($AB$3/AD$3))/(AE14*($AB$3/AE$3)))-1,((AE14*($AB$3/AE$3))/(AF14*($AB$3/AF$3)))-1,((AF14*($AB$3/AF$3))/(AG14*($AB$3/AG$3)))-1,((AG14*($AB$3/AG$3))/(AH14*($AB$3/AH$3)))-1,((AH14*($AB$3/AH$3))/(AI14*($AB$3/AI$3)))-1,((AI14*($AB$3/AI$3))/(AJ14*($AB$3/AJ$3)))-1,((AJ14*($AB$3/AJ$3))/(AK14*($AB$3/AK$3)))-1,((AK14*($AB$3/AK$3))/(AL14*($AB$3/AL$3)))-1)</f>
        <v>2.364225850865902E-2</v>
      </c>
      <c r="E14" s="50">
        <f>+M14-1</f>
        <v>-0.19999999999999996</v>
      </c>
      <c r="G14" s="18">
        <f>+T14/Z14</f>
        <v>0.14453145698745704</v>
      </c>
      <c r="H14" s="1">
        <f t="shared" ref="H14" si="16">+L14</f>
        <v>1.86</v>
      </c>
      <c r="I14" s="18">
        <f>+G14-(H14*0.08)</f>
        <v>-4.2685430125429802E-3</v>
      </c>
      <c r="J14" s="18">
        <f>AVERAGE(((AB14*($AB$3/AB$3))/(AC14*($AB$3/AC$3)))-1,((AC14*($AB$3/AC$3))/(AD14*($AB$3/AD$3)))-1,((AD14*($AB$3/AD$3))/(AE14*($AB$3/AE$3)))-1,((AE14*($AB$3/AE$3))/(AF14*($AB$3/AF$3)))-1,((AF14*($AB$3/AF$3))/(AG14*($AB$3/AG$3)))-1)</f>
        <v>8.2626475145643613E-2</v>
      </c>
      <c r="K14" s="19">
        <f t="shared" ref="K14" si="17">AVERAGE((V14-W14)/W14*100,(W14-X14)/X14*100,(X14-Y14)/Y14*100)</f>
        <v>22.946115403501931</v>
      </c>
      <c r="L14">
        <v>1.86</v>
      </c>
      <c r="M14">
        <v>0.8</v>
      </c>
      <c r="O14" s="27">
        <v>402.81</v>
      </c>
      <c r="P14" s="27">
        <v>926.01432999999997</v>
      </c>
      <c r="Q14" s="27">
        <v>2810.9324900000001</v>
      </c>
      <c r="R14" s="27">
        <v>4679.0165700000007</v>
      </c>
      <c r="S14" s="27">
        <v>-680.74904000000004</v>
      </c>
      <c r="T14" s="28">
        <f>AVERAGE(O14:S14)</f>
        <v>1627.6048700000006</v>
      </c>
      <c r="V14" s="24">
        <v>13741</v>
      </c>
      <c r="W14" s="24">
        <v>12107</v>
      </c>
      <c r="X14" s="24">
        <v>11528</v>
      </c>
      <c r="Y14" s="24">
        <v>7669</v>
      </c>
      <c r="Z14" s="23">
        <f>AVERAGE(V14:Y14)</f>
        <v>11261.25</v>
      </c>
      <c r="AB14">
        <v>18053</v>
      </c>
      <c r="AC14">
        <v>21065</v>
      </c>
      <c r="AD14">
        <v>20275</v>
      </c>
      <c r="AE14">
        <v>9741</v>
      </c>
      <c r="AF14">
        <v>12937</v>
      </c>
      <c r="AG14">
        <v>14178</v>
      </c>
      <c r="AH14">
        <v>12250</v>
      </c>
      <c r="AI14">
        <v>10261</v>
      </c>
      <c r="AJ14">
        <v>11574</v>
      </c>
      <c r="AK14">
        <v>17507</v>
      </c>
      <c r="AL14">
        <v>17424</v>
      </c>
      <c r="AM14">
        <v>19328</v>
      </c>
      <c r="AN14">
        <v>19884</v>
      </c>
      <c r="AO14">
        <v>17374</v>
      </c>
      <c r="AP14">
        <v>11048</v>
      </c>
      <c r="AT14">
        <v>16275</v>
      </c>
      <c r="AU14">
        <v>18053</v>
      </c>
      <c r="AV14">
        <v>21065</v>
      </c>
      <c r="AW14">
        <v>20275</v>
      </c>
      <c r="AX14">
        <v>9741</v>
      </c>
      <c r="AZ14" s="19">
        <f>AVERAGE(AT14:AX14)</f>
        <v>17081.8</v>
      </c>
      <c r="BB14" s="34" t="s">
        <v>215</v>
      </c>
      <c r="BC14" t="s">
        <v>220</v>
      </c>
      <c r="BD14" s="18">
        <f>AVERAGE(((AB14*($AB$3/AB$3))/(AC14*($AB$3/AC$3)))-1,((AC14*($AB$3/AC$3))/(AD14*($AB$3/AD$3)))-1,((AD14*($AB$3/AD$3))/(AE14*($AB$3/AE$3)))-1,((AE14*($AB$3/AE$3))/(AF14*($AB$3/AF$3)))-1,((AF14*($AB$3/AF$3))/(AG14*($AB$3/AG$3)))-1,((AG14*($AB$3/AG$3))/(AH14*($AB$3/AH$3)))-1,((AH14*($AB$3/AH$3))/(AI14*($AB$3/AI$3)))-1,((AI14*($AB$3/AI$3))/(AJ14*($AB$3/AJ$3)))-1,((AJ14*($AB$3/AJ$3))/(AK14*($AB$3/AK$3)))-1,((AK14*($AB$3/AK$3))/(AL14*($AB$3/AL$3)))-1,((AL14*($AB$3/AL$3))/(AM14*($AB$3/AM$3)))-1,((AM14*($AB$3/AM$3))/(AN14*($AB$3/AN$3)))-1,((AN14*($AB$3/AN$3))/(AO14*($AB$3/AO$3)))-1,((AO14*($AB$3/AO$3))/(AP14*($AB$3/AP$3)))-1)</f>
        <v>5.2420776192790515E-2</v>
      </c>
      <c r="BF14" t="s">
        <v>107</v>
      </c>
      <c r="BG14">
        <v>8657825792</v>
      </c>
      <c r="BH14">
        <v>38.450000000000003</v>
      </c>
      <c r="BI14" t="s">
        <v>75</v>
      </c>
    </row>
    <row r="15" spans="1:61" ht="15.45" customHeight="1" x14ac:dyDescent="0.3">
      <c r="A15" s="4" t="s">
        <v>392</v>
      </c>
      <c r="B15" s="4"/>
      <c r="C15" s="21">
        <f>AVERAGE(C13:C14)</f>
        <v>-3.3357828891662611E-2</v>
      </c>
      <c r="D15" s="21">
        <f>AVERAGE(D13:D14)</f>
        <v>-2.9304659945739043E-3</v>
      </c>
      <c r="E15" s="50">
        <f>AVERAGE(E13:E14)</f>
        <v>-3.0000000000000027E-2</v>
      </c>
    </row>
    <row r="17" spans="1:61" ht="15.45" customHeight="1" x14ac:dyDescent="0.3">
      <c r="A17" t="s">
        <v>286</v>
      </c>
      <c r="C17" s="65">
        <f>+G17-(0.042+H17*0.038)</f>
        <v>-2.4454095752312818E-2</v>
      </c>
      <c r="D17" s="21">
        <f>AVERAGE(((AB17*($AB$3/AB$3))/(AC17*($AB$3/AC$3)))-1,((AC17*($AB$3/AC$3))/(AD17*($AB$3/AD$3)))-1,((AD17*($AB$3/AD$3))/(AE17*($AB$3/AE$3)))-1,((AE17*($AB$3/AE$3))/(AF17*($AB$3/AF$3)))-1,((AF17*($AB$3/AF$3))/(AG17*($AB$3/AG$3)))-1,((AG17*($AB$3/AG$3))/(AH17*($AB$3/AH$3)))-1,((AH17*($AB$3/AH$3))/(AI17*($AB$3/AI$3)))-1,((AI17*($AB$3/AI$3))/(AJ17*($AB$3/AJ$3)))-1,((AJ17*($AB$3/AJ$3))/(AK17*($AB$3/AK$3)))-1,((AK17*($AB$3/AK$3))/(AL17*($AB$3/AL$3)))-1)</f>
        <v>-9.1574143992286475E-3</v>
      </c>
      <c r="E17" s="50">
        <f>+M17-1</f>
        <v>1.0699999999999998</v>
      </c>
      <c r="G17" s="18">
        <f t="shared" si="2"/>
        <v>4.0345904247687178E-2</v>
      </c>
      <c r="H17" s="1">
        <f t="shared" si="11"/>
        <v>0.6</v>
      </c>
      <c r="I17" s="18">
        <f t="shared" si="12"/>
        <v>-7.6540957523128228E-3</v>
      </c>
      <c r="J17" s="18">
        <f t="shared" si="5"/>
        <v>2.5339480721827855E-2</v>
      </c>
      <c r="K17" s="19">
        <f t="shared" si="13"/>
        <v>4.4964679546360609</v>
      </c>
      <c r="L17">
        <v>0.6</v>
      </c>
      <c r="M17">
        <v>2.0699999999999998</v>
      </c>
      <c r="O17" s="27">
        <v>4730.9333299999998</v>
      </c>
      <c r="P17" s="27">
        <v>4052.2</v>
      </c>
      <c r="Q17" s="27">
        <v>2874.1570000000002</v>
      </c>
      <c r="R17" s="27">
        <v>3740.57</v>
      </c>
      <c r="S17" s="27">
        <v>4777.7647100000004</v>
      </c>
      <c r="T17" s="28">
        <f t="shared" si="14"/>
        <v>4035.125008</v>
      </c>
      <c r="V17" s="24">
        <v>106852</v>
      </c>
      <c r="W17" s="24">
        <v>102604</v>
      </c>
      <c r="X17" s="24">
        <v>96941</v>
      </c>
      <c r="Y17" s="24">
        <v>93656</v>
      </c>
      <c r="Z17" s="28">
        <f t="shared" si="8"/>
        <v>100013.25</v>
      </c>
      <c r="AB17">
        <v>14393</v>
      </c>
      <c r="AC17">
        <v>13938</v>
      </c>
      <c r="AD17">
        <v>11419</v>
      </c>
      <c r="AE17">
        <v>14172</v>
      </c>
      <c r="AF17">
        <v>14401</v>
      </c>
      <c r="AG17">
        <v>11199</v>
      </c>
      <c r="AH17">
        <v>12586</v>
      </c>
      <c r="AI17">
        <v>11737</v>
      </c>
      <c r="AJ17">
        <v>11683</v>
      </c>
      <c r="AK17">
        <v>12436</v>
      </c>
      <c r="AL17">
        <v>13120</v>
      </c>
      <c r="AM17">
        <v>12835</v>
      </c>
      <c r="AN17">
        <v>13765</v>
      </c>
      <c r="AO17">
        <v>14927</v>
      </c>
      <c r="AP17">
        <v>14798</v>
      </c>
      <c r="AT17">
        <v>14593</v>
      </c>
      <c r="AU17">
        <v>14393</v>
      </c>
      <c r="AV17">
        <v>13938</v>
      </c>
      <c r="AW17">
        <v>11419</v>
      </c>
      <c r="AX17">
        <v>14172</v>
      </c>
      <c r="AZ17" s="19">
        <f t="shared" si="15"/>
        <v>13703</v>
      </c>
      <c r="BB17" s="35" t="s">
        <v>243</v>
      </c>
      <c r="BC17" t="s">
        <v>227</v>
      </c>
      <c r="BD17" s="18">
        <f t="shared" ref="BD17:BD20" si="18">AVERAGE(((AB17*($AB$3/AB$3))/(AC17*($AB$3/AC$3)))-1,((AC17*($AB$3/AC$3))/(AD17*($AB$3/AD$3)))-1,((AD17*($AB$3/AD$3))/(AE17*($AB$3/AE$3)))-1,((AE17*($AB$3/AE$3))/(AF17*($AB$3/AF$3)))-1,((AF17*($AB$3/AF$3))/(AG17*($AB$3/AG$3)))-1,((AG17*($AB$3/AG$3))/(AH17*($AB$3/AH$3)))-1,((AH17*($AB$3/AH$3))/(AI17*($AB$3/AI$3)))-1,((AI17*($AB$3/AI$3))/(AJ17*($AB$3/AJ$3)))-1,((AJ17*($AB$3/AJ$3))/(AK17*($AB$3/AK$3)))-1,((AK17*($AB$3/AK$3))/(AL17*($AB$3/AL$3)))-1,((AL17*($AB$3/AL$3))/(AM17*($AB$3/AM$3)))-1,((AM17*($AB$3/AM$3))/(AN17*($AB$3/AN$3)))-1,((AN17*($AB$3/AN$3))/(AO17*($AB$3/AO$3)))-1,((AO17*($AB$3/AO$3))/(AP17*($AB$3/AP$3)))-1)</f>
        <v>-2.0301279986795491E-2</v>
      </c>
      <c r="BF17" t="s">
        <v>92</v>
      </c>
      <c r="BG17">
        <v>47082557440</v>
      </c>
      <c r="BH17">
        <v>56.05</v>
      </c>
      <c r="BI17" t="s">
        <v>75</v>
      </c>
    </row>
    <row r="18" spans="1:61" ht="15.45" customHeight="1" x14ac:dyDescent="0.3">
      <c r="A18" t="s">
        <v>287</v>
      </c>
      <c r="C18" s="65">
        <f>+G18-(0.042+H18*0.038)</f>
        <v>-2.1403064192309203E-2</v>
      </c>
      <c r="D18" s="21">
        <f>AVERAGE(((AB18*($AB$3/AB$3))/(AC18*($AB$3/AC$3)))-1,((AC18*($AB$3/AC$3))/(AD18*($AB$3/AD$3)))-1,((AD18*($AB$3/AD$3))/(AE18*($AB$3/AE$3)))-1,((AE18*($AB$3/AE$3))/(AF18*($AB$3/AF$3)))-1,((AF18*($AB$3/AF$3))/(AG18*($AB$3/AG$3)))-1,((AG18*($AB$3/AG$3))/(AH18*($AB$3/AH$3)))-1,((AH18*($AB$3/AH$3))/(AI18*($AB$3/AI$3)))-1,((AI18*($AB$3/AI$3))/(AJ18*($AB$3/AJ$3)))-1,((AJ18*($AB$3/AJ$3))/(AK18*($AB$3/AK$3)))-1,((AK18*($AB$3/AK$3))/(AL18*($AB$3/AL$3)))-1)</f>
        <v>-1.6309634039146982E-3</v>
      </c>
      <c r="E18" s="50">
        <f>+M18-1</f>
        <v>0.58000000000000007</v>
      </c>
      <c r="G18" s="18">
        <f t="shared" si="2"/>
        <v>3.8076935807690802E-2</v>
      </c>
      <c r="H18" s="1">
        <f t="shared" si="11"/>
        <v>0.46</v>
      </c>
      <c r="I18" s="18">
        <f t="shared" si="12"/>
        <v>1.276935807690803E-3</v>
      </c>
      <c r="J18" s="18">
        <f t="shared" si="5"/>
        <v>-3.3217831315070613E-3</v>
      </c>
      <c r="K18" s="19">
        <f t="shared" si="13"/>
        <v>2.6717754237091889</v>
      </c>
      <c r="L18">
        <v>0.46</v>
      </c>
      <c r="M18">
        <v>1.58</v>
      </c>
      <c r="O18" s="27">
        <v>7579.7048700000005</v>
      </c>
      <c r="P18" s="27">
        <v>7131.1604800000005</v>
      </c>
      <c r="Q18" s="27">
        <v>6484.1834200000003</v>
      </c>
      <c r="R18" s="27">
        <v>6404.5843099999993</v>
      </c>
      <c r="S18" s="27">
        <v>4044.49</v>
      </c>
      <c r="T18" s="28">
        <f t="shared" si="14"/>
        <v>6328.8246159999999</v>
      </c>
      <c r="V18" s="24">
        <v>170851</v>
      </c>
      <c r="W18" s="24">
        <v>171575</v>
      </c>
      <c r="X18" s="24">
        <v>164454</v>
      </c>
      <c r="Y18" s="24">
        <v>157966</v>
      </c>
      <c r="Z18" s="28">
        <f t="shared" si="8"/>
        <v>166211.5</v>
      </c>
      <c r="AB18">
        <v>29060</v>
      </c>
      <c r="AC18">
        <v>28768</v>
      </c>
      <c r="AD18">
        <v>24621</v>
      </c>
      <c r="AE18">
        <v>23366</v>
      </c>
      <c r="AF18">
        <v>25079</v>
      </c>
      <c r="AG18">
        <v>24521</v>
      </c>
      <c r="AH18">
        <v>23565</v>
      </c>
      <c r="AI18">
        <v>22743</v>
      </c>
      <c r="AJ18">
        <v>22371</v>
      </c>
      <c r="AK18">
        <v>22509</v>
      </c>
      <c r="AL18">
        <v>22756</v>
      </c>
      <c r="AM18">
        <v>17912</v>
      </c>
      <c r="AN18">
        <v>14529</v>
      </c>
      <c r="AO18">
        <v>14272</v>
      </c>
      <c r="AP18">
        <v>12731</v>
      </c>
      <c r="AT18">
        <v>30209</v>
      </c>
      <c r="AU18">
        <v>29060</v>
      </c>
      <c r="AV18">
        <v>28768</v>
      </c>
      <c r="AW18">
        <v>24621</v>
      </c>
      <c r="AX18">
        <v>23366</v>
      </c>
      <c r="AZ18" s="19">
        <f t="shared" si="15"/>
        <v>27204.799999999999</v>
      </c>
      <c r="BB18" s="35" t="s">
        <v>244</v>
      </c>
      <c r="BC18" t="s">
        <v>227</v>
      </c>
      <c r="BD18" s="18">
        <f t="shared" si="18"/>
        <v>3.8102914633527545E-2</v>
      </c>
      <c r="BF18" t="s">
        <v>76</v>
      </c>
      <c r="BG18">
        <v>86595231744</v>
      </c>
      <c r="BH18">
        <v>112.1</v>
      </c>
      <c r="BI18" t="s">
        <v>75</v>
      </c>
    </row>
    <row r="19" spans="1:61" ht="15.45" customHeight="1" x14ac:dyDescent="0.3">
      <c r="A19" t="s">
        <v>288</v>
      </c>
      <c r="C19" s="65">
        <f>+G19-(0.042+H19*0.038)</f>
        <v>-1.5504035380212715E-2</v>
      </c>
      <c r="D19" s="21">
        <f>AVERAGE(((AB19*($AB$3/AB$3))/(AC19*($AB$3/AC$3)))-1,((AC19*($AB$3/AC$3))/(AD19*($AB$3/AD$3)))-1,((AD19*($AB$3/AD$3))/(AE19*($AB$3/AE$3)))-1,((AE19*($AB$3/AE$3))/(AF19*($AB$3/AF$3)))-1,((AF19*($AB$3/AF$3))/(AG19*($AB$3/AG$3)))-1,((AG19*($AB$3/AG$3))/(AH19*($AB$3/AH$3)))-1,((AH19*($AB$3/AH$3))/(AI19*($AB$3/AI$3)))-1,((AI19*($AB$3/AI$3))/(AJ19*($AB$3/AJ$3)))-1,((AJ19*($AB$3/AJ$3))/(AK19*($AB$3/AK$3)))-1,((AK19*($AB$3/AK$3))/(AL19*($AB$3/AL$3)))-1)</f>
        <v>4.213824882635845E-2</v>
      </c>
      <c r="E19" s="50">
        <f>+M19-1</f>
        <v>2.6</v>
      </c>
      <c r="G19" s="18">
        <f t="shared" si="2"/>
        <v>4.7775964619787288E-2</v>
      </c>
      <c r="H19" s="1">
        <f>+L19</f>
        <v>0.56000000000000005</v>
      </c>
      <c r="I19" s="18">
        <f>+G19-(H19*0.08)</f>
        <v>2.9759646197872816E-3</v>
      </c>
      <c r="J19" s="18">
        <f t="shared" si="5"/>
        <v>7.6907859633969955E-2</v>
      </c>
      <c r="K19" s="19">
        <f>AVERAGE((V19-W19)/W19*100,(W19-X19)/X19*100,(X19-Y19)/Y19*100)</f>
        <v>10.719259937280166</v>
      </c>
      <c r="L19">
        <v>0.56000000000000005</v>
      </c>
      <c r="M19">
        <v>3.6</v>
      </c>
      <c r="O19" s="27">
        <v>10605.37327</v>
      </c>
      <c r="P19" s="27">
        <v>9901.2999999999993</v>
      </c>
      <c r="Q19" s="27">
        <v>4517.7089999999998</v>
      </c>
      <c r="R19" s="27">
        <v>4348.16</v>
      </c>
      <c r="S19" s="27">
        <v>4183.8620000000001</v>
      </c>
      <c r="T19" s="28">
        <f>AVERAGE(O19:S19)</f>
        <v>6711.2808539999996</v>
      </c>
      <c r="V19" s="24">
        <v>163464</v>
      </c>
      <c r="W19" s="24">
        <v>146543</v>
      </c>
      <c r="X19" s="24">
        <v>131435</v>
      </c>
      <c r="Y19" s="24">
        <v>120454</v>
      </c>
      <c r="Z19" s="23">
        <f t="shared" si="8"/>
        <v>140474</v>
      </c>
      <c r="AB19">
        <v>28114</v>
      </c>
      <c r="AC19">
        <v>20956</v>
      </c>
      <c r="AD19">
        <v>17069</v>
      </c>
      <c r="AE19">
        <v>17997</v>
      </c>
      <c r="AF19">
        <v>19204</v>
      </c>
      <c r="AG19">
        <v>16727</v>
      </c>
      <c r="AH19">
        <v>17173</v>
      </c>
      <c r="AI19">
        <v>16138</v>
      </c>
      <c r="AJ19">
        <v>17486</v>
      </c>
      <c r="AK19">
        <v>17021</v>
      </c>
      <c r="AL19">
        <v>15136</v>
      </c>
      <c r="AM19">
        <v>14256</v>
      </c>
      <c r="AN19">
        <v>15341</v>
      </c>
      <c r="AO19">
        <v>15317</v>
      </c>
      <c r="AP19">
        <v>15643</v>
      </c>
      <c r="AT19">
        <v>26246</v>
      </c>
      <c r="AU19">
        <v>28114</v>
      </c>
      <c r="AV19">
        <v>20956</v>
      </c>
      <c r="AW19">
        <v>17069</v>
      </c>
      <c r="AX19">
        <v>17997</v>
      </c>
      <c r="AZ19" s="19">
        <f t="shared" si="15"/>
        <v>22076.400000000001</v>
      </c>
      <c r="BB19" s="32" t="s">
        <v>245</v>
      </c>
      <c r="BC19" t="s">
        <v>227</v>
      </c>
      <c r="BD19" s="18">
        <f t="shared" si="18"/>
        <v>2.2321068010816607E-2</v>
      </c>
      <c r="BF19" t="s">
        <v>49</v>
      </c>
      <c r="BG19">
        <v>161776992256</v>
      </c>
      <c r="BH19">
        <v>78.67</v>
      </c>
      <c r="BI19" t="s">
        <v>75</v>
      </c>
    </row>
    <row r="20" spans="1:61" ht="15.45" customHeight="1" x14ac:dyDescent="0.3">
      <c r="A20" t="s">
        <v>289</v>
      </c>
      <c r="C20" s="65">
        <f>+G20-(0.042+H20*0.038)</f>
        <v>-1.6784298828649999E-2</v>
      </c>
      <c r="D20" s="21">
        <f>AVERAGE(((AB20*($AB$3/AB$3))/(AC20*($AB$3/AC$3)))-1,((AC20*($AB$3/AC$3))/(AD20*($AB$3/AD$3)))-1,((AD20*($AB$3/AD$3))/(AE20*($AB$3/AE$3)))-1,((AE20*($AB$3/AE$3))/(AF20*($AB$3/AF$3)))-1,((AF20*($AB$3/AF$3))/(AG20*($AB$3/AG$3)))-1,((AG20*($AB$3/AG$3))/(AH20*($AB$3/AH$3)))-1,((AH20*($AB$3/AH$3))/(AI20*($AB$3/AI$3)))-1,((AI20*($AB$3/AI$3))/(AJ20*($AB$3/AJ$3)))-1,((AJ20*($AB$3/AJ$3))/(AK20*($AB$3/AK$3)))-1,((AK20*($AB$3/AK$3))/(AL20*($AB$3/AL$3)))-1)</f>
        <v>1.8199936246769764E-2</v>
      </c>
      <c r="E20" s="50">
        <f>+M20-1</f>
        <v>1.6</v>
      </c>
      <c r="G20" s="18">
        <f t="shared" si="2"/>
        <v>4.4595701171350005E-2</v>
      </c>
      <c r="H20" s="1">
        <f t="shared" ref="H20:H54" si="19">+L20</f>
        <v>0.51</v>
      </c>
      <c r="I20" s="18">
        <f t="shared" ref="I20:I123" si="20">+G20-(H20*0.08)</f>
        <v>3.7957011713500022E-3</v>
      </c>
      <c r="J20" s="18">
        <f t="shared" si="5"/>
        <v>-1.6026750715735207E-2</v>
      </c>
      <c r="K20" s="19">
        <f t="shared" ref="K20:K54" si="21">AVERAGE((V20-W20)/W20*100,(W20-X20)/X20*100,(X20-Y20)/Y20*100)</f>
        <v>4.4552084458871777</v>
      </c>
      <c r="L20">
        <v>0.51</v>
      </c>
      <c r="M20">
        <v>2.6</v>
      </c>
      <c r="O20" s="27">
        <v>7209.3096299999997</v>
      </c>
      <c r="P20" s="27">
        <v>6184.5519999999997</v>
      </c>
      <c r="Q20" s="27">
        <v>5578.924</v>
      </c>
      <c r="R20" s="27">
        <v>4076.5520000000001</v>
      </c>
      <c r="S20" s="27">
        <v>4947.8993100000007</v>
      </c>
      <c r="T20" s="28">
        <f t="shared" ref="T20:T54" si="22">AVERAGE(O20:S20)</f>
        <v>5599.4473879999996</v>
      </c>
      <c r="V20" s="24">
        <v>134165</v>
      </c>
      <c r="W20" s="24">
        <v>128011</v>
      </c>
      <c r="X20" s="24">
        <v>122343</v>
      </c>
      <c r="Y20" s="24">
        <v>117722</v>
      </c>
      <c r="Z20" s="28">
        <f t="shared" si="8"/>
        <v>125560.25</v>
      </c>
      <c r="AB20">
        <v>25253</v>
      </c>
      <c r="AC20">
        <v>29279</v>
      </c>
      <c r="AD20">
        <v>23113</v>
      </c>
      <c r="AE20">
        <v>20375</v>
      </c>
      <c r="AF20">
        <v>21419</v>
      </c>
      <c r="AG20">
        <v>23495</v>
      </c>
      <c r="AH20">
        <v>23031</v>
      </c>
      <c r="AI20">
        <v>19896</v>
      </c>
      <c r="AJ20">
        <v>17489</v>
      </c>
      <c r="AK20">
        <v>18467</v>
      </c>
      <c r="AL20">
        <v>17087</v>
      </c>
      <c r="AM20">
        <v>16537</v>
      </c>
      <c r="AN20">
        <v>17657</v>
      </c>
      <c r="AO20">
        <v>17456</v>
      </c>
      <c r="AP20">
        <v>15743</v>
      </c>
      <c r="AT20">
        <v>26428</v>
      </c>
      <c r="AU20">
        <v>25253</v>
      </c>
      <c r="AV20">
        <v>29279</v>
      </c>
      <c r="AW20">
        <v>23113</v>
      </c>
      <c r="AX20">
        <v>20375</v>
      </c>
      <c r="AZ20" s="19">
        <f t="shared" si="15"/>
        <v>24889.599999999999</v>
      </c>
      <c r="BB20" s="34" t="s">
        <v>246</v>
      </c>
      <c r="BC20" t="s">
        <v>227</v>
      </c>
      <c r="BD20" s="18">
        <f t="shared" si="18"/>
        <v>1.35286563621945E-2</v>
      </c>
    </row>
    <row r="21" spans="1:61" ht="15.45" customHeight="1" x14ac:dyDescent="0.3">
      <c r="A21" s="4" t="s">
        <v>227</v>
      </c>
      <c r="B21" s="4"/>
      <c r="C21" s="65">
        <f>AVERAGE(C17:C20)</f>
        <v>-1.9536373538371184E-2</v>
      </c>
      <c r="D21" s="21">
        <f t="shared" ref="D21" si="23">AVERAGE(D17:D20)</f>
        <v>1.2387451817496217E-2</v>
      </c>
      <c r="E21" s="50">
        <f t="shared" ref="E21" si="24">AVERAGE(E17:E20)</f>
        <v>1.4624999999999999</v>
      </c>
    </row>
    <row r="23" spans="1:61" ht="15.45" customHeight="1" x14ac:dyDescent="0.3">
      <c r="A23" t="s">
        <v>292</v>
      </c>
      <c r="C23" s="21">
        <f>+G23-(0.042+H23*0.038)</f>
        <v>-3.0894948672985104E-2</v>
      </c>
      <c r="D23" s="21">
        <f>AVERAGE(((AB23*($AB$3/AB$3))/(AC23*($AB$3/AC$3)))-1,((AC23*($AB$3/AC$3))/(AD23*($AB$3/AD$3)))-1,((AD23*($AB$3/AD$3))/(AE23*($AB$3/AE$3)))-1,((AE23*($AB$3/AE$3))/(AF23*($AB$3/AF$3)))-1,((AF23*($AB$3/AF$3))/(AG23*($AB$3/AG$3)))-1,((AG23*($AB$3/AG$3))/(AH23*($AB$3/AH$3)))-1,((AH23*($AB$3/AH$3))/(AI23*($AB$3/AI$3)))-1,((AI23*($AB$3/AI$3))/(AJ23*($AB$3/AJ$3)))-1,((AJ23*($AB$3/AJ$3))/(AK23*($AB$3/AK$3)))-1,((AK23*($AB$3/AK$3))/(AL23*($AB$3/AL$3)))-1)</f>
        <v>-5.7375537931670826E-3</v>
      </c>
      <c r="E23" s="50">
        <f>+M23-1</f>
        <v>2.21</v>
      </c>
      <c r="G23" s="18">
        <f t="shared" ref="G23:G41" si="25">+T23/Z23</f>
        <v>2.6305051327014897E-2</v>
      </c>
      <c r="H23" s="1">
        <f t="shared" ref="H23:H35" si="26">+L23</f>
        <v>0.4</v>
      </c>
      <c r="I23" s="18">
        <f t="shared" ref="I23:I41" si="27">+G23-(H23*0.08)</f>
        <v>-5.6949486729851034E-3</v>
      </c>
      <c r="J23" s="18">
        <f t="shared" ref="J23:J41" si="28">AVERAGE(((AB23*($AB$3/AB$3))/(AC23*($AB$3/AC$3)))-1,((AC23*($AB$3/AC$3))/(AD23*($AB$3/AD$3)))-1,((AD23*($AB$3/AD$3))/(AE23*($AB$3/AE$3)))-1,((AE23*($AB$3/AE$3))/(AF23*($AB$3/AF$3)))-1,((AF23*($AB$3/AF$3))/(AG23*($AB$3/AG$3)))-1)</f>
        <v>-1.4224272484032862E-2</v>
      </c>
      <c r="K23" s="19">
        <f t="shared" ref="K23:K35" si="29">AVERAGE((V23-W23)/W23*100,(W23-X23)/X23*100,(X23-Y23)/Y23*100)</f>
        <v>2.2449187776628703</v>
      </c>
      <c r="L23">
        <v>0.4</v>
      </c>
      <c r="M23">
        <v>3.21</v>
      </c>
      <c r="N23" s="17"/>
      <c r="O23" s="27">
        <v>3199.97</v>
      </c>
      <c r="P23" s="27">
        <v>4259.95</v>
      </c>
      <c r="Q23" s="27">
        <v>4116.2460000000001</v>
      </c>
      <c r="R23" s="27">
        <v>14035.39</v>
      </c>
      <c r="S23" s="27">
        <v>-316.52</v>
      </c>
      <c r="T23" s="28">
        <f t="shared" ref="T23:T41" si="30">AVERAGE(O23:S23)</f>
        <v>5059.0072</v>
      </c>
      <c r="U23" s="17"/>
      <c r="V23" s="24">
        <v>205923</v>
      </c>
      <c r="W23" s="24">
        <v>185274</v>
      </c>
      <c r="X23" s="24">
        <v>184205</v>
      </c>
      <c r="Y23" s="24">
        <v>193881</v>
      </c>
      <c r="Z23" s="23">
        <f t="shared" ref="Z23:Z41" si="31">AVERAGE(V23:Y23)</f>
        <v>192320.75</v>
      </c>
      <c r="AB23">
        <v>176191</v>
      </c>
      <c r="AC23">
        <v>158057</v>
      </c>
      <c r="AD23">
        <v>136341</v>
      </c>
      <c r="AE23">
        <v>127144</v>
      </c>
      <c r="AF23">
        <v>155900</v>
      </c>
      <c r="AG23">
        <v>160338</v>
      </c>
      <c r="AH23">
        <v>156776</v>
      </c>
      <c r="AI23">
        <v>151800</v>
      </c>
      <c r="AJ23">
        <v>149558</v>
      </c>
      <c r="AK23">
        <v>144077</v>
      </c>
      <c r="AL23">
        <v>146917</v>
      </c>
      <c r="AM23">
        <v>133559</v>
      </c>
      <c r="AN23">
        <v>135605</v>
      </c>
      <c r="AO23">
        <v>128954</v>
      </c>
      <c r="AP23">
        <v>116283</v>
      </c>
      <c r="AT23" s="19">
        <v>182743</v>
      </c>
      <c r="AU23" s="19">
        <v>176191</v>
      </c>
      <c r="AV23">
        <v>158057</v>
      </c>
      <c r="AW23">
        <v>136341</v>
      </c>
      <c r="AX23">
        <v>127144</v>
      </c>
      <c r="AZ23" s="19">
        <f t="shared" ref="AZ23:AZ41" si="32">AVERAGE(AT23:AX23)</f>
        <v>156095.20000000001</v>
      </c>
      <c r="BB23" s="32" t="s">
        <v>186</v>
      </c>
      <c r="BC23" t="s">
        <v>229</v>
      </c>
      <c r="BD23" s="18">
        <f t="shared" ref="BD23:BD41" si="33">AVERAGE(((AB23*($AB$3/AB$3))/(AC23*($AB$3/AC$3)))-1,((AC23*($AB$3/AC$3))/(AD23*($AB$3/AD$3)))-1,((AD23*($AB$3/AD$3))/(AE23*($AB$3/AE$3)))-1,((AE23*($AB$3/AE$3))/(AF23*($AB$3/AF$3)))-1,((AF23*($AB$3/AF$3))/(AG23*($AB$3/AG$3)))-1,((AG23*($AB$3/AG$3))/(AH23*($AB$3/AH$3)))-1,((AH23*($AB$3/AH$3))/(AI23*($AB$3/AI$3)))-1,((AI23*($AB$3/AI$3))/(AJ23*($AB$3/AJ$3)))-1,((AJ23*($AB$3/AJ$3))/(AK23*($AB$3/AK$3)))-1,((AK23*($AB$3/AK$3))/(AL23*($AB$3/AL$3)))-1,((AL23*($AB$3/AL$3))/(AM23*($AB$3/AM$3)))-1,((AM23*($AB$3/AM$3))/(AN23*($AB$3/AN$3)))-1,((AN23*($AB$3/AN$3))/(AO23*($AB$3/AO$3)))-1,((AO23*($AB$3/AO$3))/(AP23*($AB$3/AP$3)))-1)</f>
        <v>7.2980364742879023E-3</v>
      </c>
      <c r="BF23" t="s">
        <v>94</v>
      </c>
      <c r="BG23">
        <v>44233846784</v>
      </c>
      <c r="BH23">
        <v>11.13</v>
      </c>
      <c r="BI23" t="s">
        <v>75</v>
      </c>
    </row>
    <row r="24" spans="1:61" ht="15.45" customHeight="1" x14ac:dyDescent="0.3">
      <c r="A24" t="s">
        <v>293</v>
      </c>
      <c r="C24" s="21">
        <f>+G24-(0.042+H24*0.038)</f>
        <v>-4.0690530445096441E-2</v>
      </c>
      <c r="D24" s="21">
        <f>AVERAGE(((AB24*($AB$3/AB$3))/(AC24*($AB$3/AC$3)))-1,((AC24*($AB$3/AC$3))/(AD24*($AB$3/AD$3)))-1,((AD24*($AB$3/AD$3))/(AE24*($AB$3/AE$3)))-1,((AE24*($AB$3/AE$3))/(AF24*($AB$3/AF$3)))-1,((AF24*($AB$3/AF$3))/(AG24*($AB$3/AG$3)))-1,((AG24*($AB$3/AG$3))/(AH24*($AB$3/AH$3)))-1,((AH24*($AB$3/AH$3))/(AI24*($AB$3/AI$3)))-1,((AI24*($AB$3/AI$3))/(AJ24*($AB$3/AJ$3)))-1,((AJ24*($AB$3/AJ$3))/(AK24*($AB$3/AK$3)))-1,((AK24*($AB$3/AK$3))/(AL24*($AB$3/AL$3)))-1)</f>
        <v>-1.32074439978071E-2</v>
      </c>
      <c r="E24" s="50">
        <f>+M24-1</f>
        <v>-7.999999999999996E-2</v>
      </c>
      <c r="G24" s="18">
        <f t="shared" si="25"/>
        <v>5.4889469554903557E-2</v>
      </c>
      <c r="H24" s="1">
        <f t="shared" si="26"/>
        <v>1.41</v>
      </c>
      <c r="I24" s="18">
        <f t="shared" si="27"/>
        <v>-5.7910530445096441E-2</v>
      </c>
      <c r="J24" s="18">
        <f t="shared" si="28"/>
        <v>-3.1298135199992138E-3</v>
      </c>
      <c r="K24" s="19">
        <f t="shared" si="29"/>
        <v>5.272419533670007</v>
      </c>
      <c r="L24">
        <v>1.41</v>
      </c>
      <c r="M24">
        <v>0.92</v>
      </c>
      <c r="O24" s="27">
        <v>11345.298720000001</v>
      </c>
      <c r="P24" s="27">
        <v>10001.842000000001</v>
      </c>
      <c r="Q24" s="27">
        <v>10658.531999999999</v>
      </c>
      <c r="R24" s="27">
        <v>10376.477999999999</v>
      </c>
      <c r="S24" s="27">
        <v>7077.0349999999999</v>
      </c>
      <c r="T24" s="28">
        <f t="shared" si="30"/>
        <v>9891.837144000001</v>
      </c>
      <c r="V24" s="24">
        <v>193922</v>
      </c>
      <c r="W24" s="24">
        <v>182827</v>
      </c>
      <c r="X24" s="24">
        <v>177815</v>
      </c>
      <c r="Y24" s="24">
        <v>166291</v>
      </c>
      <c r="Z24" s="23">
        <f t="shared" si="31"/>
        <v>180213.75</v>
      </c>
      <c r="AB24">
        <v>171842</v>
      </c>
      <c r="AC24">
        <v>156735</v>
      </c>
      <c r="AD24">
        <v>127004</v>
      </c>
      <c r="AE24">
        <v>122485</v>
      </c>
      <c r="AF24">
        <v>137237</v>
      </c>
      <c r="AG24">
        <v>147049</v>
      </c>
      <c r="AH24">
        <v>145588</v>
      </c>
      <c r="AI24">
        <v>149184</v>
      </c>
      <c r="AJ24">
        <v>135725</v>
      </c>
      <c r="AK24">
        <v>155929</v>
      </c>
      <c r="AL24">
        <v>155427</v>
      </c>
      <c r="AM24">
        <v>152256</v>
      </c>
      <c r="AN24">
        <v>150276</v>
      </c>
      <c r="AO24">
        <v>135592</v>
      </c>
      <c r="AP24">
        <v>104589</v>
      </c>
      <c r="AT24">
        <v>182719</v>
      </c>
      <c r="AU24">
        <v>171842</v>
      </c>
      <c r="AV24">
        <v>156735</v>
      </c>
      <c r="AW24">
        <v>127004</v>
      </c>
      <c r="AX24">
        <v>122485</v>
      </c>
      <c r="AZ24" s="19">
        <f t="shared" si="32"/>
        <v>152157</v>
      </c>
      <c r="BB24" s="32" t="s">
        <v>188</v>
      </c>
      <c r="BC24" t="s">
        <v>229</v>
      </c>
      <c r="BD24" s="18">
        <f t="shared" si="33"/>
        <v>1.5466905104902054E-2</v>
      </c>
    </row>
    <row r="25" spans="1:61" ht="15.45" customHeight="1" x14ac:dyDescent="0.3">
      <c r="A25" t="s">
        <v>294</v>
      </c>
      <c r="C25" s="21">
        <f>+G25-(0.042+H25*0.038)</f>
        <v>0.11252603191063448</v>
      </c>
      <c r="D25" s="21">
        <f>AVERAGE(((AB25*($AB$3/AB$3))/(AC25*($AB$3/AC$3)))-1,((AC25*($AB$3/AC$3))/(AD25*($AB$3/AD$3)))-1,((AD25*($AB$3/AD$3))/(AE25*($AB$3/AE$3)))-1,((AE25*($AB$3/AE$3))/(AF25*($AB$3/AF$3)))-1,((AF25*($AB$3/AF$3))/(AG25*($AB$3/AG$3)))-1,((AG25*($AB$3/AG$3))/(AH25*($AB$3/AH$3)))-1,((AH25*($AB$3/AH$3))/(AI25*($AB$3/AI$3)))-1,((AI25*($AB$3/AI$3))/(AJ25*($AB$3/AJ$3)))-1,((AJ25*($AB$3/AJ$3))/(AK25*($AB$3/AK$3)))-1,((AK25*($AB$3/AK$3))/(AL25*($AB$3/AL$3)))-1)</f>
        <v>0.45267082881892068</v>
      </c>
      <c r="E25" s="50">
        <f>+M25-1</f>
        <v>16.100000000000001</v>
      </c>
      <c r="G25" s="18">
        <f t="shared" si="25"/>
        <v>0.24192603191063447</v>
      </c>
      <c r="H25" s="1">
        <f t="shared" si="26"/>
        <v>2.2999999999999998</v>
      </c>
      <c r="I25" s="18">
        <f t="shared" si="27"/>
        <v>5.7926031910634473E-2</v>
      </c>
      <c r="J25" s="18">
        <f t="shared" si="28"/>
        <v>0.31296115283862513</v>
      </c>
      <c r="K25" s="19">
        <f t="shared" si="29"/>
        <v>33.773792105679085</v>
      </c>
      <c r="L25">
        <v>2.2999999999999998</v>
      </c>
      <c r="M25">
        <v>17.100000000000001</v>
      </c>
      <c r="N25" s="17"/>
      <c r="O25" s="27">
        <v>12093.83</v>
      </c>
      <c r="P25" s="27">
        <v>14089</v>
      </c>
      <c r="Q25" s="27">
        <v>12638.92</v>
      </c>
      <c r="R25" s="27">
        <v>5814.97</v>
      </c>
      <c r="S25" s="27">
        <v>1439</v>
      </c>
      <c r="T25" s="28">
        <f t="shared" si="30"/>
        <v>9215.1440000000002</v>
      </c>
      <c r="U25" s="17"/>
      <c r="V25" s="24">
        <v>57843</v>
      </c>
      <c r="W25" s="24">
        <v>39890</v>
      </c>
      <c r="X25" s="24">
        <v>30326</v>
      </c>
      <c r="Y25" s="24">
        <v>24304</v>
      </c>
      <c r="Z25" s="23">
        <f t="shared" si="31"/>
        <v>38090.75</v>
      </c>
      <c r="AB25">
        <v>96773</v>
      </c>
      <c r="AC25">
        <v>81462</v>
      </c>
      <c r="AD25">
        <v>53823</v>
      </c>
      <c r="AE25">
        <v>31536</v>
      </c>
      <c r="AF25">
        <v>24578</v>
      </c>
      <c r="AG25">
        <v>21461</v>
      </c>
      <c r="AH25">
        <v>11759</v>
      </c>
      <c r="AI25">
        <v>7000</v>
      </c>
      <c r="AJ25">
        <v>4046</v>
      </c>
      <c r="AK25">
        <v>3198</v>
      </c>
      <c r="AL25">
        <v>2013</v>
      </c>
      <c r="AM25">
        <v>413</v>
      </c>
      <c r="AN25">
        <v>204</v>
      </c>
      <c r="AO25">
        <v>117</v>
      </c>
      <c r="AP25">
        <v>112</v>
      </c>
      <c r="AT25" s="3">
        <v>97150</v>
      </c>
      <c r="AU25" s="3">
        <v>96773</v>
      </c>
      <c r="AV25" s="3">
        <v>81462</v>
      </c>
      <c r="AW25" s="3">
        <v>53823</v>
      </c>
      <c r="AX25" s="3">
        <v>31536</v>
      </c>
      <c r="AY25" s="3"/>
      <c r="AZ25" s="19">
        <f t="shared" si="32"/>
        <v>72148.800000000003</v>
      </c>
      <c r="BB25" s="32" t="s">
        <v>122</v>
      </c>
      <c r="BC25" t="s">
        <v>229</v>
      </c>
      <c r="BD25" s="18">
        <f t="shared" si="33"/>
        <v>0.71656582380664002</v>
      </c>
      <c r="BF25" t="s">
        <v>12</v>
      </c>
      <c r="BG25">
        <v>1107984384000</v>
      </c>
      <c r="BH25">
        <v>345.16</v>
      </c>
      <c r="BI25" t="s">
        <v>75</v>
      </c>
    </row>
    <row r="26" spans="1:61" ht="15.45" customHeight="1" x14ac:dyDescent="0.3">
      <c r="A26" t="s">
        <v>295</v>
      </c>
      <c r="C26" s="21">
        <f>+G26-(0.042+H26*0.038)</f>
        <v>-3.2959876119006346E-3</v>
      </c>
      <c r="D26" s="21">
        <f>AVERAGE(((AB26*($AB$3/AB$3))/(AC26*($AB$3/AC$3)))-1,((AC26*($AB$3/AC$3))/(AD26*($AB$3/AD$3)))-1,((AD26*($AB$3/AD$3))/(AE26*($AB$3/AE$3)))-1,((AE26*($AB$3/AE$3))/(AF26*($AB$3/AF$3)))-1,((AF26*($AB$3/AF$3))/(AG26*($AB$3/AG$3)))-1,((AG26*($AB$3/AG$3))/(AH26*($AB$3/AH$3)))-1,((AH26*($AB$3/AH$3))/(AI26*($AB$3/AI$3)))-1,((AI26*($AB$3/AI$3))/(AJ26*($AB$3/AJ$3)))-1,((AJ26*($AB$3/AJ$3))/(AK26*($AB$3/AK$3)))-1,((AK26*($AB$3/AK$3))/(AL26*($AB$3/AL$3)))-1)</f>
        <v>-6.0137592505993933E-3</v>
      </c>
      <c r="E26" s="50">
        <f>+M26-1</f>
        <v>-9.9999999999999978E-2</v>
      </c>
      <c r="G26" s="18">
        <f t="shared" si="25"/>
        <v>5.3904012388099366E-2</v>
      </c>
      <c r="H26" s="1">
        <f t="shared" si="26"/>
        <v>0.4</v>
      </c>
      <c r="I26" s="18">
        <f t="shared" si="27"/>
        <v>2.1904012388099366E-2</v>
      </c>
      <c r="J26" s="18">
        <f t="shared" si="28"/>
        <v>-9.4327191232052472E-3</v>
      </c>
      <c r="K26" s="19">
        <f t="shared" si="29"/>
        <v>12.81633034472989</v>
      </c>
      <c r="L26">
        <v>0.4</v>
      </c>
      <c r="M26">
        <v>0.9</v>
      </c>
      <c r="O26" s="27">
        <v>4095918.48391</v>
      </c>
      <c r="P26" s="27">
        <v>4325842.9119999995</v>
      </c>
      <c r="Q26" s="27">
        <v>2105571.6800000002</v>
      </c>
      <c r="R26" s="27">
        <v>2557121.6</v>
      </c>
      <c r="S26" s="27">
        <v>2101186.338</v>
      </c>
      <c r="T26" s="28">
        <f t="shared" si="30"/>
        <v>3037128.2027819995</v>
      </c>
      <c r="V26" s="24">
        <v>67660409</v>
      </c>
      <c r="W26" s="24">
        <v>58127280</v>
      </c>
      <c r="X26" s="24">
        <v>52428515</v>
      </c>
      <c r="Y26" s="24">
        <v>47156867</v>
      </c>
      <c r="Z26" s="23">
        <f t="shared" si="31"/>
        <v>56343267.75</v>
      </c>
      <c r="AB26" s="23">
        <v>311</v>
      </c>
      <c r="AC26" s="23">
        <v>275</v>
      </c>
      <c r="AD26" s="23">
        <v>280</v>
      </c>
      <c r="AE26" s="23">
        <v>256</v>
      </c>
      <c r="AF26" s="23">
        <v>275</v>
      </c>
      <c r="AG26" s="23">
        <v>272</v>
      </c>
      <c r="AH26" s="23">
        <v>264</v>
      </c>
      <c r="AI26" s="23">
        <v>257</v>
      </c>
      <c r="AJ26" s="23">
        <v>236</v>
      </c>
      <c r="AK26" s="23">
        <v>248</v>
      </c>
      <c r="AL26">
        <v>257</v>
      </c>
      <c r="AM26" s="23">
        <v>234</v>
      </c>
      <c r="AN26" s="23">
        <v>226</v>
      </c>
      <c r="AO26" s="23">
        <v>228</v>
      </c>
      <c r="AP26">
        <v>204</v>
      </c>
      <c r="AT26">
        <v>46396158</v>
      </c>
      <c r="AU26">
        <v>45095325</v>
      </c>
      <c r="AV26">
        <v>37154298</v>
      </c>
      <c r="AW26">
        <v>31379507</v>
      </c>
      <c r="AX26">
        <v>27214593</v>
      </c>
      <c r="AZ26" s="19">
        <f t="shared" si="32"/>
        <v>37447976.200000003</v>
      </c>
      <c r="BB26" s="32" t="s">
        <v>189</v>
      </c>
      <c r="BC26" t="s">
        <v>229</v>
      </c>
      <c r="BD26" s="18">
        <f t="shared" si="33"/>
        <v>6.9436449146460201E-3</v>
      </c>
    </row>
    <row r="27" spans="1:61" ht="15.45" customHeight="1" x14ac:dyDescent="0.3">
      <c r="A27" t="s">
        <v>291</v>
      </c>
      <c r="C27" s="21">
        <f>+G27-(0.042+H27*0.038)</f>
        <v>4.065884954637719E-2</v>
      </c>
      <c r="D27" s="21">
        <f>AVERAGE(((AB27*($AB$3/AB$3))/(AC27*($AB$3/AC$3)))-1,((AC27*($AB$3/AC$3))/(AD27*($AB$3/AD$3)))-1,((AD27*($AB$3/AD$3))/(AE27*($AB$3/AE$3)))-1,((AE27*($AB$3/AE$3))/(AF27*($AB$3/AF$3)))-1,((AF27*($AB$3/AF$3))/(AG27*($AB$3/AG$3)))-1,((AG27*($AB$3/AG$3))/(AH27*($AB$3/AH$3)))-1,((AH27*($AB$3/AH$3))/(AI27*($AB$3/AI$3)))-1,((AI27*($AB$3/AI$3))/(AJ27*($AB$3/AJ$3)))-1,((AJ27*($AB$3/AJ$3))/(AK27*($AB$3/AK$3)))-1,((AK27*($AB$3/AK$3))/(AL27*($AB$3/AL$3)))-1)</f>
        <v>3.09491624630421E-2</v>
      </c>
      <c r="E27" s="50">
        <f>+M27-1</f>
        <v>4.4000000000000004</v>
      </c>
      <c r="G27" s="18">
        <f>+T27/Z27</f>
        <v>0.11837884954637719</v>
      </c>
      <c r="H27" s="1">
        <f>+L27</f>
        <v>0.94</v>
      </c>
      <c r="I27" s="18">
        <f>+G27-(H27*0.08)</f>
        <v>4.3178849546377185E-2</v>
      </c>
      <c r="J27" s="18">
        <f>AVERAGE(((AB27*($AB$3/AB$3))/(AC27*($AB$3/AC$3)))-1,((AC27*($AB$3/AC$3))/(AD27*($AB$3/AD$3)))-1,((AD27*($AB$3/AD$3))/(AE27*($AB$3/AE$3)))-1,((AE27*($AB$3/AE$3))/(AF27*($AB$3/AF$3)))-1,((AF27*($AB$3/AF$3))/(AG27*($AB$3/AG$3)))-1)</f>
        <v>6.8633230235685266E-2</v>
      </c>
      <c r="K27" s="19">
        <f>AVERAGE((V27-W27)/W27*100,(W27-X27)/X27*100,(X27-Y27)/Y27*100)</f>
        <v>11.833541738083184</v>
      </c>
      <c r="L27">
        <v>0.94</v>
      </c>
      <c r="M27">
        <v>5.4</v>
      </c>
      <c r="N27" s="17"/>
      <c r="O27" s="27">
        <v>11291.768030000001</v>
      </c>
      <c r="P27" s="27">
        <v>12422.57201</v>
      </c>
      <c r="Q27" s="27">
        <v>7749.1214</v>
      </c>
      <c r="R27" s="27">
        <v>6741.75954</v>
      </c>
      <c r="S27" s="27">
        <v>3858.7795499999997</v>
      </c>
      <c r="T27" s="28">
        <f>AVERAGE(O27:S27)</f>
        <v>8412.8001060000006</v>
      </c>
      <c r="U27" s="17"/>
      <c r="V27" s="24">
        <v>84243</v>
      </c>
      <c r="W27" s="24">
        <v>73717</v>
      </c>
      <c r="X27" s="24">
        <v>66050</v>
      </c>
      <c r="Y27" s="24">
        <v>60257</v>
      </c>
      <c r="Z27" s="23">
        <f>AVERAGE(V27:Y27)</f>
        <v>71066.75</v>
      </c>
      <c r="AB27">
        <v>60248</v>
      </c>
      <c r="AC27">
        <v>51282</v>
      </c>
      <c r="AD27">
        <v>43033</v>
      </c>
      <c r="AE27">
        <v>34722</v>
      </c>
      <c r="AF27">
        <v>38379</v>
      </c>
      <c r="AG27">
        <v>36458</v>
      </c>
      <c r="AH27">
        <v>28617</v>
      </c>
      <c r="AI27">
        <v>25898</v>
      </c>
      <c r="AJ27">
        <v>28156</v>
      </c>
      <c r="AK27">
        <v>35243</v>
      </c>
      <c r="AL27">
        <v>37113</v>
      </c>
      <c r="AM27">
        <v>35482</v>
      </c>
      <c r="AN27">
        <v>31389</v>
      </c>
      <c r="AO27">
        <v>25398</v>
      </c>
      <c r="AT27">
        <v>54848</v>
      </c>
      <c r="AU27">
        <v>60248</v>
      </c>
      <c r="AV27">
        <v>51282</v>
      </c>
      <c r="AW27">
        <v>43033</v>
      </c>
      <c r="AX27">
        <v>34722</v>
      </c>
      <c r="AZ27" s="19">
        <f>AVERAGE(AT27:AX27)</f>
        <v>48826.6</v>
      </c>
      <c r="BB27" s="32" t="s">
        <v>170</v>
      </c>
      <c r="BC27" t="s">
        <v>228</v>
      </c>
      <c r="BD27" s="18" t="e">
        <f>AVERAGE(((AB27*($AB$3/AB$3))/(AC27*($AB$3/AC$3)))-1,((AC27*($AB$3/AC$3))/(AD27*($AB$3/AD$3)))-1,((AD27*($AB$3/AD$3))/(AE27*($AB$3/AE$3)))-1,((AE27*($AB$3/AE$3))/(AF27*($AB$3/AF$3)))-1,((AF27*($AB$3/AF$3))/(AG27*($AB$3/AG$3)))-1,((AG27*($AB$3/AG$3))/(AH27*($AB$3/AH$3)))-1,((AH27*($AB$3/AH$3))/(AI27*($AB$3/AI$3)))-1,((AI27*($AB$3/AI$3))/(AJ27*($AB$3/AJ$3)))-1,((AJ27*($AB$3/AJ$3))/(AK27*($AB$3/AK$3)))-1,((AK27*($AB$3/AK$3))/(AL27*($AB$3/AL$3)))-1,((AL27*($AB$3/AL$3))/(AM27*($AB$3/AM$3)))-1,((AM27*($AB$3/AM$3))/(AN27*($AB$3/AN$3)))-1,((AN27*($AB$3/AN$3))/(AO27*($AB$3/AO$3)))-1,((AO27*($AB$3/AO$3))/(AP27*($AB$3/AP$3)))-1)</f>
        <v>#DIV/0!</v>
      </c>
      <c r="BF27" t="s">
        <v>62</v>
      </c>
      <c r="BG27">
        <v>127470239744</v>
      </c>
      <c r="BH27">
        <v>465.9</v>
      </c>
      <c r="BI27" t="s">
        <v>75</v>
      </c>
    </row>
    <row r="28" spans="1:61" ht="15.45" customHeight="1" x14ac:dyDescent="0.3">
      <c r="A28" s="4" t="s">
        <v>393</v>
      </c>
      <c r="B28" s="4"/>
      <c r="C28" s="21">
        <f ca="1">AVERAGE(C23:C28)</f>
        <v>2.0789828114777361E-2</v>
      </c>
      <c r="D28" s="21">
        <f ca="1">AVERAGE(D23:D28)</f>
        <v>7.6907554807674375E-2</v>
      </c>
      <c r="E28" s="50">
        <f ca="1">AVERAGE(E23:E28)</f>
        <v>4.7050000000000001</v>
      </c>
      <c r="G28" s="18">
        <f>+T28/Z28</f>
        <v>0.13023555396163469</v>
      </c>
      <c r="H28" s="1">
        <f>+L28</f>
        <v>1.1000000000000001</v>
      </c>
      <c r="I28" s="18">
        <f>+G28-(H28*0.08)</f>
        <v>4.2235553961634684E-2</v>
      </c>
      <c r="J28" s="18">
        <f>AVERAGE(((AB28*($AB$3/AB$3))/(AC28*($AB$3/AC$3)))-1,((AC28*($AB$3/AC$3))/(AD28*($AB$3/AD$3)))-1,((AD28*($AB$3/AD$3))/(AE28*($AB$3/AE$3)))-1,((AE28*($AB$3/AE$3))/(AF28*($AB$3/AF$3)))-1,((AF28*($AB$3/AF$3))/(AG28*($AB$3/AG$3)))-1)</f>
        <v>1.2330798888019513E-2</v>
      </c>
      <c r="K28" s="19">
        <f>AVERAGE((V28-W28)/W28*100,(W28-X28)/X28*100,(X28-Y28)/Y28*100)</f>
        <v>3.7837114113269106</v>
      </c>
      <c r="L28">
        <v>1.1000000000000001</v>
      </c>
      <c r="M28">
        <v>6.7</v>
      </c>
      <c r="N28" s="17"/>
      <c r="O28" s="27">
        <v>10746.686449999999</v>
      </c>
      <c r="P28" s="27">
        <v>10418.895</v>
      </c>
      <c r="Q28" s="27">
        <v>7651.0280000000002</v>
      </c>
      <c r="R28" s="27">
        <v>6704.8098499999996</v>
      </c>
      <c r="S28" s="27">
        <v>3516.6880000000001</v>
      </c>
      <c r="T28" s="28">
        <f>AVERAGE(O28:S28)</f>
        <v>7807.6214599999994</v>
      </c>
      <c r="U28" s="17"/>
      <c r="V28" s="24">
        <v>64228</v>
      </c>
      <c r="W28" s="24">
        <v>59237</v>
      </c>
      <c r="X28" s="24">
        <v>58791</v>
      </c>
      <c r="Y28" s="24">
        <v>57544</v>
      </c>
      <c r="Z28" s="23">
        <f>AVERAGE(V28:Y28)</f>
        <v>59950</v>
      </c>
      <c r="AB28">
        <v>67060</v>
      </c>
      <c r="AC28">
        <v>59427</v>
      </c>
      <c r="AD28">
        <v>50971</v>
      </c>
      <c r="AE28">
        <v>41748</v>
      </c>
      <c r="AF28">
        <v>53800</v>
      </c>
      <c r="AG28">
        <v>54722</v>
      </c>
      <c r="AH28">
        <v>45462</v>
      </c>
      <c r="AI28">
        <v>38537</v>
      </c>
      <c r="AJ28">
        <v>47011</v>
      </c>
      <c r="AK28">
        <v>55184</v>
      </c>
      <c r="AL28">
        <v>55656</v>
      </c>
      <c r="AM28">
        <v>65875</v>
      </c>
      <c r="AN28">
        <v>60138</v>
      </c>
      <c r="AO28">
        <v>42588</v>
      </c>
      <c r="AP28">
        <v>32396</v>
      </c>
      <c r="AT28">
        <v>65664</v>
      </c>
      <c r="AU28">
        <v>67060</v>
      </c>
      <c r="AV28">
        <v>59427</v>
      </c>
      <c r="AW28">
        <v>50971</v>
      </c>
      <c r="AX28">
        <v>41748</v>
      </c>
      <c r="AZ28" s="19">
        <f>AVERAGE(AT28:AX28)</f>
        <v>56974</v>
      </c>
      <c r="BB28" s="32" t="s">
        <v>149</v>
      </c>
      <c r="BC28" t="s">
        <v>228</v>
      </c>
      <c r="BD28" s="18">
        <f>AVERAGE(((AB28*($AB$3/AB$3))/(AC28*($AB$3/AC$3)))-1,((AC28*($AB$3/AC$3))/(AD28*($AB$3/AD$3)))-1,((AD28*($AB$3/AD$3))/(AE28*($AB$3/AE$3)))-1,((AE28*($AB$3/AE$3))/(AF28*($AB$3/AF$3)))-1,((AF28*($AB$3/AF$3))/(AG28*($AB$3/AG$3)))-1,((AG28*($AB$3/AG$3))/(AH28*($AB$3/AH$3)))-1,((AH28*($AB$3/AH$3))/(AI28*($AB$3/AI$3)))-1,((AI28*($AB$3/AI$3))/(AJ28*($AB$3/AJ$3)))-1,((AJ28*($AB$3/AJ$3))/(AK28*($AB$3/AK$3)))-1,((AK28*($AB$3/AK$3))/(AL28*($AB$3/AL$3)))-1,((AL28*($AB$3/AL$3))/(AM28*($AB$3/AM$3)))-1,((AM28*($AB$3/AM$3))/(AN28*($AB$3/AN$3)))-1,((AN28*($AB$3/AN$3))/(AO28*($AB$3/AO$3)))-1,((AO28*($AB$3/AO$3))/(AP28*($AB$3/AP$3)))-1)</f>
        <v>4.2569690894141567E-2</v>
      </c>
      <c r="BF28" t="s">
        <v>39</v>
      </c>
      <c r="BG28">
        <v>196070703104</v>
      </c>
      <c r="BH28">
        <v>406.11</v>
      </c>
      <c r="BI28" t="s">
        <v>75</v>
      </c>
    </row>
    <row r="29" spans="1:61" ht="15.45" customHeight="1" x14ac:dyDescent="0.3">
      <c r="G29" s="18"/>
      <c r="H29" s="1"/>
      <c r="I29" s="18"/>
      <c r="K29" s="19"/>
      <c r="Z29" s="23"/>
      <c r="AB29" s="23"/>
      <c r="AC29" s="23"/>
      <c r="AD29" s="23"/>
      <c r="AE29" s="23"/>
      <c r="AF29" s="23"/>
      <c r="AG29" s="23"/>
      <c r="AH29" s="23"/>
      <c r="AI29" s="23"/>
      <c r="AJ29" s="23"/>
      <c r="AK29" s="23"/>
      <c r="AM29" s="23"/>
      <c r="AN29" s="23"/>
      <c r="AO29" s="23"/>
      <c r="AZ29" s="19"/>
      <c r="BB29" s="32"/>
      <c r="BD29" s="18"/>
    </row>
    <row r="30" spans="1:61" ht="15.45" customHeight="1" x14ac:dyDescent="0.3">
      <c r="A30" t="s">
        <v>296</v>
      </c>
      <c r="C30" s="21">
        <f>+G30-(0.042+H30*0.038)</f>
        <v>-0.14042372890807298</v>
      </c>
      <c r="D30" s="21">
        <f>AVERAGE(((AB30*($AB$3/AB$3))/(AC30*($AB$3/AC$3)))-1,((AC30*($AB$3/AC$3))/(AD30*($AB$3/AD$3)))-1,((AD30*($AB$3/AD$3))/(AE30*($AB$3/AE$3)))-1,((AE30*($AB$3/AE$3))/(AF30*($AB$3/AF$3)))-1,((AF30*($AB$3/AF$3))/(AG30*($AB$3/AG$3)))-1,((AG30*($AB$3/AG$3))/(AH30*($AB$3/AH$3)))-1,((AH30*($AB$3/AH$3))/(AI30*($AB$3/AI$3)))-1,((AI30*($AB$3/AI$3))/(AJ30*($AB$3/AJ$3)))-1,((AJ30*($AB$3/AJ$3))/(AK30*($AB$3/AK$3)))-1,((AK30*($AB$3/AK$3))/(AL30*($AB$3/AL$3)))-1)</f>
        <v>-2.8719474836670322E-2</v>
      </c>
      <c r="E30" s="50">
        <f>+M30-1</f>
        <v>0.5</v>
      </c>
      <c r="G30" s="18">
        <f t="shared" si="25"/>
        <v>-3.8763728908072975E-2</v>
      </c>
      <c r="H30" s="1">
        <f t="shared" si="26"/>
        <v>1.57</v>
      </c>
      <c r="I30" s="18">
        <f t="shared" si="27"/>
        <v>-0.16436372890807299</v>
      </c>
      <c r="J30" s="18">
        <f t="shared" si="28"/>
        <v>-7.423803300078069E-2</v>
      </c>
      <c r="K30" s="19">
        <f t="shared" si="29"/>
        <v>-0.56388865629849827</v>
      </c>
      <c r="L30">
        <v>1.57</v>
      </c>
      <c r="M30">
        <v>1.5</v>
      </c>
      <c r="N30" s="17"/>
      <c r="O30" s="27">
        <v>-5469.9603699999998</v>
      </c>
      <c r="P30" s="27">
        <v>199.08</v>
      </c>
      <c r="Q30" s="27">
        <v>-2366.1</v>
      </c>
      <c r="R30" s="27">
        <v>-1902.924</v>
      </c>
      <c r="S30" s="27">
        <v>-9959.0750000000007</v>
      </c>
      <c r="T30" s="28">
        <f t="shared" si="30"/>
        <v>-3899.7958740000004</v>
      </c>
      <c r="U30" s="17"/>
      <c r="V30" s="24">
        <v>98941</v>
      </c>
      <c r="W30" s="24">
        <v>99280</v>
      </c>
      <c r="X30" s="24">
        <v>103447</v>
      </c>
      <c r="Y30" s="24">
        <v>100749</v>
      </c>
      <c r="Z30" s="23">
        <f t="shared" si="31"/>
        <v>100604.25</v>
      </c>
      <c r="AB30">
        <v>77794</v>
      </c>
      <c r="AC30">
        <v>66608</v>
      </c>
      <c r="AD30">
        <v>62286</v>
      </c>
      <c r="AE30">
        <v>58158</v>
      </c>
      <c r="AF30">
        <v>76559</v>
      </c>
      <c r="AG30">
        <v>101127</v>
      </c>
      <c r="AH30">
        <v>94005</v>
      </c>
      <c r="AI30">
        <v>93496</v>
      </c>
      <c r="AJ30">
        <v>96114</v>
      </c>
      <c r="AK30">
        <v>90762</v>
      </c>
      <c r="AL30">
        <v>86623</v>
      </c>
      <c r="AM30">
        <v>81698</v>
      </c>
      <c r="AN30">
        <v>68735</v>
      </c>
      <c r="AO30">
        <v>64306</v>
      </c>
      <c r="AP30">
        <v>68281</v>
      </c>
      <c r="AT30">
        <v>73293</v>
      </c>
      <c r="AU30">
        <v>77794</v>
      </c>
      <c r="AV30">
        <v>66608</v>
      </c>
      <c r="AW30">
        <v>62286</v>
      </c>
      <c r="AX30">
        <v>58158</v>
      </c>
      <c r="AZ30" s="19">
        <f t="shared" si="32"/>
        <v>67627.8</v>
      </c>
      <c r="BB30" s="32" t="s">
        <v>175</v>
      </c>
      <c r="BC30" t="s">
        <v>230</v>
      </c>
      <c r="BD30" s="18">
        <f t="shared" si="33"/>
        <v>-8.2121352436032823E-3</v>
      </c>
      <c r="BF30" t="s">
        <v>67</v>
      </c>
      <c r="BG30">
        <v>116296482816</v>
      </c>
      <c r="BH30">
        <v>155.44</v>
      </c>
      <c r="BI30" t="s">
        <v>75</v>
      </c>
    </row>
    <row r="31" spans="1:61" ht="15.45" customHeight="1" x14ac:dyDescent="0.3">
      <c r="A31" t="s">
        <v>297</v>
      </c>
      <c r="C31" s="21">
        <f>+G31-(0.042+H31*0.038)</f>
        <v>1.5642475122326679E-2</v>
      </c>
      <c r="D31" s="21">
        <f>AVERAGE(((AB31*($AB$3/AB$3))/(AC31*($AB$3/AC$3)))-1,((AC31*($AB$3/AC$3))/(AD31*($AB$3/AD$3)))-1,((AD31*($AB$3/AD$3))/(AE31*($AB$3/AE$3)))-1,((AE31*($AB$3/AE$3))/(AF31*($AB$3/AF$3)))-1,((AF31*($AB$3/AF$3))/(AG31*($AB$3/AG$3)))-1,((AG31*($AB$3/AG$3))/(AH31*($AB$3/AH$3)))-1,((AH31*($AB$3/AH$3))/(AI31*($AB$3/AI$3)))-1,((AI31*($AB$3/AI$3))/(AJ31*($AB$3/AJ$3)))-1,((AJ31*($AB$3/AJ$3))/(AK31*($AB$3/AK$3)))-1,((AK31*($AB$3/AK$3))/(AL31*($AB$3/AL$3)))-1)</f>
        <v>6.0609561925816235E-3</v>
      </c>
      <c r="E31" s="50">
        <f>+M31-1</f>
        <v>2.4</v>
      </c>
      <c r="G31" s="18">
        <f t="shared" si="25"/>
        <v>8.0822475122326681E-2</v>
      </c>
      <c r="H31" s="1">
        <f t="shared" si="26"/>
        <v>0.61</v>
      </c>
      <c r="I31" s="18">
        <f t="shared" si="27"/>
        <v>3.2022475122326678E-2</v>
      </c>
      <c r="J31" s="18">
        <f t="shared" si="28"/>
        <v>-6.4965555835584388E-3</v>
      </c>
      <c r="K31" s="19">
        <f t="shared" si="29"/>
        <v>2.9945503884211235</v>
      </c>
      <c r="L31">
        <v>0.61</v>
      </c>
      <c r="M31">
        <v>3.4</v>
      </c>
      <c r="N31" s="17"/>
      <c r="O31" s="27">
        <v>3639</v>
      </c>
      <c r="P31" s="27">
        <v>3658</v>
      </c>
      <c r="Q31" s="27">
        <v>3754</v>
      </c>
      <c r="R31" s="27">
        <v>3681</v>
      </c>
      <c r="S31" s="27">
        <v>3644</v>
      </c>
      <c r="T31" s="28">
        <f t="shared" si="30"/>
        <v>3675.2</v>
      </c>
      <c r="U31" s="17"/>
      <c r="V31" s="24">
        <v>48249</v>
      </c>
      <c r="W31" s="24">
        <v>45482</v>
      </c>
      <c r="X31" s="24">
        <v>43950</v>
      </c>
      <c r="Y31" s="24">
        <v>44209</v>
      </c>
      <c r="Z31" s="23">
        <f t="shared" si="31"/>
        <v>45472.5</v>
      </c>
      <c r="AB31">
        <v>42272</v>
      </c>
      <c r="AC31">
        <v>39407</v>
      </c>
      <c r="AD31">
        <v>38469</v>
      </c>
      <c r="AE31">
        <v>37925</v>
      </c>
      <c r="AF31">
        <v>39350</v>
      </c>
      <c r="AG31">
        <v>36193</v>
      </c>
      <c r="AH31">
        <v>30973</v>
      </c>
      <c r="AI31">
        <v>30561</v>
      </c>
      <c r="AJ31">
        <v>31781</v>
      </c>
      <c r="AK31">
        <v>30852</v>
      </c>
      <c r="AL31">
        <v>30930</v>
      </c>
      <c r="AM31">
        <v>30992</v>
      </c>
      <c r="AN31">
        <v>32677</v>
      </c>
      <c r="AO31">
        <v>32466</v>
      </c>
      <c r="AP31">
        <v>31981</v>
      </c>
      <c r="AT31">
        <v>46046</v>
      </c>
      <c r="AU31">
        <v>42272</v>
      </c>
      <c r="AV31">
        <v>39407</v>
      </c>
      <c r="AW31">
        <v>38469</v>
      </c>
      <c r="AX31">
        <v>37925</v>
      </c>
      <c r="AZ31" s="19">
        <f t="shared" si="32"/>
        <v>40823.800000000003</v>
      </c>
      <c r="BB31" s="32" t="s">
        <v>182</v>
      </c>
      <c r="BC31" t="s">
        <v>230</v>
      </c>
      <c r="BD31" s="18">
        <f t="shared" si="33"/>
        <v>-3.7221201646645552E-3</v>
      </c>
      <c r="BF31" t="s">
        <v>85</v>
      </c>
      <c r="BG31">
        <v>78093942784</v>
      </c>
      <c r="BH31">
        <v>284.01</v>
      </c>
      <c r="BI31" t="s">
        <v>75</v>
      </c>
    </row>
    <row r="32" spans="1:61" ht="15.45" customHeight="1" x14ac:dyDescent="0.3">
      <c r="A32" t="s">
        <v>298</v>
      </c>
      <c r="C32" s="21">
        <f>+G32-(0.042+H32*0.038)</f>
        <v>9.6189160846326852E-2</v>
      </c>
      <c r="D32" s="21">
        <f>AVERAGE(((AB32*($AB$3/AB$3))/(AC32*($AB$3/AC$3)))-1,((AC32*($AB$3/AC$3))/(AD32*($AB$3/AD$3)))-1,((AD32*($AB$3/AD$3))/(AE32*($AB$3/AE$3)))-1,((AE32*($AB$3/AE$3))/(AF32*($AB$3/AF$3)))-1,((AF32*($AB$3/AF$3))/(AG32*($AB$3/AG$3)))-1,((AG32*($AB$3/AG$3))/(AH32*($AB$3/AH$3)))-1,((AH32*($AB$3/AH$3))/(AI32*($AB$3/AI$3)))-1,((AI32*($AB$3/AI$3))/(AJ32*($AB$3/AJ$3)))-1,((AJ32*($AB$3/AJ$3))/(AK32*($AB$3/AK$3)))-1,((AK32*($AB$3/AK$3))/(AL32*($AB$3/AL$3)))-1)</f>
        <v>1.6393738901023202E-2</v>
      </c>
      <c r="E32" s="50">
        <f>+M32-1</f>
        <v>14</v>
      </c>
      <c r="G32" s="18">
        <f t="shared" si="25"/>
        <v>0.15642916084632685</v>
      </c>
      <c r="H32" s="1">
        <f t="shared" si="26"/>
        <v>0.48</v>
      </c>
      <c r="I32" s="18">
        <f t="shared" si="27"/>
        <v>0.11802916084632686</v>
      </c>
      <c r="J32" s="18">
        <f t="shared" si="28"/>
        <v>9.3590613347211086E-3</v>
      </c>
      <c r="K32" s="19">
        <f t="shared" si="29"/>
        <v>3.8473368019586225</v>
      </c>
      <c r="L32">
        <v>0.48</v>
      </c>
      <c r="M32">
        <v>15</v>
      </c>
      <c r="N32" s="17"/>
      <c r="O32" s="27">
        <v>7701</v>
      </c>
      <c r="P32" s="27">
        <v>7836</v>
      </c>
      <c r="Q32" s="27">
        <v>6355</v>
      </c>
      <c r="R32" s="27">
        <v>6884</v>
      </c>
      <c r="S32" s="27">
        <v>7479</v>
      </c>
      <c r="T32" s="28">
        <f t="shared" si="30"/>
        <v>7251</v>
      </c>
      <c r="U32" s="17"/>
      <c r="V32" s="24">
        <v>49572</v>
      </c>
      <c r="W32" s="24">
        <v>47786</v>
      </c>
      <c r="X32" s="24">
        <v>43665</v>
      </c>
      <c r="Y32" s="24">
        <v>44390</v>
      </c>
      <c r="Z32" s="23">
        <f t="shared" si="31"/>
        <v>46353.25</v>
      </c>
      <c r="AB32">
        <v>67571</v>
      </c>
      <c r="AC32">
        <v>65984</v>
      </c>
      <c r="AD32">
        <v>67044</v>
      </c>
      <c r="AE32">
        <v>65398</v>
      </c>
      <c r="AF32">
        <v>59812</v>
      </c>
      <c r="AG32">
        <v>53762</v>
      </c>
      <c r="AH32">
        <v>49960</v>
      </c>
      <c r="AI32">
        <v>47290</v>
      </c>
      <c r="AJ32">
        <v>40536</v>
      </c>
      <c r="AK32">
        <v>39946</v>
      </c>
      <c r="AL32">
        <v>45358</v>
      </c>
      <c r="AM32">
        <v>47182</v>
      </c>
      <c r="AN32">
        <v>46499</v>
      </c>
      <c r="AO32">
        <v>45671</v>
      </c>
      <c r="AP32">
        <v>43867</v>
      </c>
      <c r="AT32">
        <v>71295</v>
      </c>
      <c r="AU32">
        <v>67571</v>
      </c>
      <c r="AV32">
        <v>65984</v>
      </c>
      <c r="AW32">
        <v>67044</v>
      </c>
      <c r="AX32">
        <v>65398</v>
      </c>
      <c r="AZ32" s="19">
        <f t="shared" si="32"/>
        <v>67458.399999999994</v>
      </c>
      <c r="BB32" s="32" t="s">
        <v>172</v>
      </c>
      <c r="BC32" t="s">
        <v>230</v>
      </c>
      <c r="BD32" s="18">
        <f t="shared" si="33"/>
        <v>8.3438835182494554E-3</v>
      </c>
      <c r="BF32" t="s">
        <v>64</v>
      </c>
      <c r="BG32">
        <v>125488693248</v>
      </c>
      <c r="BH32">
        <v>529.41</v>
      </c>
      <c r="BI32" t="s">
        <v>75</v>
      </c>
    </row>
    <row r="33" spans="1:61" ht="15.45" customHeight="1" x14ac:dyDescent="0.3">
      <c r="A33" s="4" t="s">
        <v>230</v>
      </c>
      <c r="B33" s="4"/>
      <c r="C33" s="21">
        <f>AVERAGE(C30:C32)</f>
        <v>-9.5306976464731488E-3</v>
      </c>
      <c r="D33" s="21">
        <f t="shared" ref="D33:E33" si="34">AVERAGE(D30:D32)</f>
        <v>-2.0882599143551652E-3</v>
      </c>
      <c r="E33" s="50">
        <f t="shared" si="34"/>
        <v>5.6333333333333329</v>
      </c>
      <c r="G33" s="18"/>
      <c r="H33" s="1"/>
      <c r="I33" s="18"/>
      <c r="K33" s="19"/>
      <c r="N33" s="17"/>
      <c r="U33" s="17"/>
      <c r="Z33" s="23"/>
      <c r="AZ33" s="19"/>
      <c r="BB33" s="32"/>
      <c r="BD33" s="18"/>
    </row>
    <row r="34" spans="1:61" ht="15.45" customHeight="1" x14ac:dyDescent="0.3">
      <c r="C34" s="21"/>
      <c r="D34" s="21"/>
      <c r="E34" s="50"/>
      <c r="G34" s="18"/>
      <c r="H34" s="1"/>
      <c r="I34" s="18"/>
      <c r="K34" s="19"/>
      <c r="N34" s="17"/>
      <c r="U34" s="17"/>
      <c r="Z34" s="23"/>
      <c r="AZ34" s="19"/>
      <c r="BB34" s="32"/>
      <c r="BD34" s="18"/>
    </row>
    <row r="35" spans="1:61" ht="15.45" customHeight="1" x14ac:dyDescent="0.3">
      <c r="A35" t="s">
        <v>384</v>
      </c>
      <c r="B35" t="s">
        <v>439</v>
      </c>
      <c r="C35" s="21">
        <f t="shared" ref="C35:C41" si="35">+G35-(0.042+H35*0.038)</f>
        <v>-0.11267712181244929</v>
      </c>
      <c r="D35" s="21">
        <f t="shared" ref="D35:D41" si="36">AVERAGE(((AB35*($AB$3/AB$3))/(AC35*($AB$3/AC$3)))-1,((AC35*($AB$3/AC$3))/(AD35*($AB$3/AD$3)))-1,((AD35*($AB$3/AD$3))/(AE35*($AB$3/AE$3)))-1,((AE35*($AB$3/AE$3))/(AF35*($AB$3/AF$3)))-1,((AF35*($AB$3/AF$3))/(AG35*($AB$3/AG$3)))-1,((AG35*($AB$3/AG$3))/(AH35*($AB$3/AH$3)))-1,((AH35*($AB$3/AH$3))/(AI35*($AB$3/AI$3)))-1,((AI35*($AB$3/AI$3))/(AJ35*($AB$3/AJ$3)))-1,((AJ35*($AB$3/AJ$3))/(AK35*($AB$3/AK$3)))-1,((AK35*($AB$3/AK$3))/(AL35*($AB$3/AL$3)))-1)</f>
        <v>0.11385508116567769</v>
      </c>
      <c r="E35" s="50">
        <f t="shared" ref="E35:E41" si="37">+M35-1</f>
        <v>-0.82000000000000006</v>
      </c>
      <c r="G35" s="18">
        <f t="shared" si="25"/>
        <v>-1.7477121812449294E-2</v>
      </c>
      <c r="H35" s="1">
        <f t="shared" si="26"/>
        <v>1.4</v>
      </c>
      <c r="I35" s="18">
        <f t="shared" si="27"/>
        <v>-0.12947712181244928</v>
      </c>
      <c r="J35" s="18">
        <f t="shared" si="28"/>
        <v>0.11648145442529687</v>
      </c>
      <c r="K35" s="19">
        <f t="shared" si="29"/>
        <v>-1.1936633796725156</v>
      </c>
      <c r="L35">
        <v>1.4</v>
      </c>
      <c r="M35">
        <v>0.18</v>
      </c>
      <c r="N35" s="17"/>
      <c r="O35" s="27">
        <v>2205.9079300000003</v>
      </c>
      <c r="P35" s="27">
        <v>3088.0089199999998</v>
      </c>
      <c r="Q35" s="27">
        <v>2004.7795700000001</v>
      </c>
      <c r="R35" s="27">
        <v>-3344.4215099999997</v>
      </c>
      <c r="S35" s="27">
        <v>-8208.6869800000004</v>
      </c>
      <c r="T35" s="28">
        <f t="shared" si="30"/>
        <v>-850.88241400000004</v>
      </c>
      <c r="U35" s="17"/>
      <c r="V35" s="24">
        <v>48012</v>
      </c>
      <c r="W35" s="24">
        <v>48908</v>
      </c>
      <c r="X35" s="24">
        <v>48009</v>
      </c>
      <c r="Y35" s="24">
        <v>49813</v>
      </c>
      <c r="Z35" s="23">
        <f t="shared" si="31"/>
        <v>48685.5</v>
      </c>
      <c r="AB35">
        <v>52788</v>
      </c>
      <c r="AC35">
        <v>48971</v>
      </c>
      <c r="AD35">
        <v>29882</v>
      </c>
      <c r="AE35">
        <v>17337</v>
      </c>
      <c r="AF35">
        <v>45768</v>
      </c>
      <c r="AG35">
        <v>44541</v>
      </c>
      <c r="AH35">
        <v>42622</v>
      </c>
      <c r="AI35">
        <v>40142</v>
      </c>
      <c r="AJ35">
        <v>40990</v>
      </c>
      <c r="AK35">
        <v>42650</v>
      </c>
      <c r="AL35">
        <v>26743</v>
      </c>
      <c r="AM35">
        <v>24855</v>
      </c>
      <c r="AN35">
        <v>23979</v>
      </c>
      <c r="AO35">
        <v>22170</v>
      </c>
      <c r="AP35">
        <v>19917</v>
      </c>
      <c r="AT35" s="19">
        <v>53613</v>
      </c>
      <c r="AU35" s="19">
        <v>52788</v>
      </c>
      <c r="AV35">
        <v>48971</v>
      </c>
      <c r="AW35">
        <v>29882</v>
      </c>
      <c r="AX35">
        <v>17337</v>
      </c>
      <c r="AZ35" s="19">
        <f t="shared" si="32"/>
        <v>40518.199999999997</v>
      </c>
      <c r="BB35" s="32" t="s">
        <v>187</v>
      </c>
      <c r="BC35" t="s">
        <v>231</v>
      </c>
      <c r="BD35" s="18">
        <f t="shared" si="33"/>
        <v>9.7010815874896392E-2</v>
      </c>
      <c r="BF35" t="s">
        <v>106</v>
      </c>
      <c r="BG35">
        <v>9541542912</v>
      </c>
      <c r="BH35">
        <v>14.52</v>
      </c>
      <c r="BI35" t="s">
        <v>75</v>
      </c>
    </row>
    <row r="36" spans="1:61" ht="15.45" customHeight="1" x14ac:dyDescent="0.3">
      <c r="A36" t="s">
        <v>385</v>
      </c>
      <c r="B36" t="s">
        <v>440</v>
      </c>
      <c r="C36" s="21">
        <f t="shared" si="35"/>
        <v>-5.3489094114312352E-2</v>
      </c>
      <c r="D36" s="21">
        <f t="shared" si="36"/>
        <v>8.2874738037682222E-2</v>
      </c>
      <c r="E36" s="50">
        <f t="shared" si="37"/>
        <v>2.4300000000000002</v>
      </c>
      <c r="G36" s="18">
        <f t="shared" si="25"/>
        <v>3.943090588568765E-2</v>
      </c>
      <c r="H36" s="1">
        <f t="shared" ref="H36:H39" si="38">+L36</f>
        <v>1.34</v>
      </c>
      <c r="I36" s="18">
        <f t="shared" si="27"/>
        <v>-6.7769094114312353E-2</v>
      </c>
      <c r="J36" s="18">
        <f t="shared" si="28"/>
        <v>0.14747364446136757</v>
      </c>
      <c r="K36" s="19">
        <f t="shared" ref="K36:K39" si="39">AVERAGE((V36-W36)/W36*100,(W36-X36)/X36*100,(X36-Y36)/Y36*100)</f>
        <v>4.8709475426075963</v>
      </c>
      <c r="L36">
        <v>1.34</v>
      </c>
      <c r="M36">
        <v>3.43</v>
      </c>
      <c r="O36" s="27">
        <v>4524.9897099999998</v>
      </c>
      <c r="P36" s="27">
        <v>4456.6000000000004</v>
      </c>
      <c r="Q36" s="27">
        <v>2954.5039999999999</v>
      </c>
      <c r="R36" s="27">
        <v>1743.626</v>
      </c>
      <c r="S36" s="27">
        <v>-2898.62</v>
      </c>
      <c r="T36" s="28">
        <f t="shared" si="30"/>
        <v>2156.2199420000006</v>
      </c>
      <c r="V36" s="24">
        <v>59152</v>
      </c>
      <c r="W36" s="24">
        <v>55581</v>
      </c>
      <c r="X36" s="24">
        <v>52697</v>
      </c>
      <c r="Y36" s="24">
        <v>51304</v>
      </c>
      <c r="Z36" s="23">
        <f t="shared" si="31"/>
        <v>54683.5</v>
      </c>
      <c r="AB36">
        <v>58048</v>
      </c>
      <c r="AC36">
        <v>50582</v>
      </c>
      <c r="AD36">
        <v>29899</v>
      </c>
      <c r="AE36">
        <v>17095</v>
      </c>
      <c r="AF36">
        <v>47007</v>
      </c>
      <c r="AG36">
        <v>44438</v>
      </c>
      <c r="AH36">
        <v>41138</v>
      </c>
      <c r="AI36">
        <v>39450</v>
      </c>
      <c r="AJ36">
        <v>40704</v>
      </c>
      <c r="AK36">
        <v>40362</v>
      </c>
      <c r="AL36">
        <v>37773</v>
      </c>
      <c r="AM36">
        <v>36670</v>
      </c>
      <c r="AN36">
        <v>35115</v>
      </c>
      <c r="AO36">
        <v>31755</v>
      </c>
      <c r="AP36">
        <v>28063</v>
      </c>
      <c r="AT36">
        <v>60307</v>
      </c>
      <c r="AU36">
        <v>58048</v>
      </c>
      <c r="AV36">
        <v>50582</v>
      </c>
      <c r="AW36">
        <v>29899</v>
      </c>
      <c r="AX36">
        <v>17095</v>
      </c>
      <c r="AZ36" s="19">
        <f t="shared" si="32"/>
        <v>43186.2</v>
      </c>
      <c r="BB36" s="35" t="s">
        <v>204</v>
      </c>
      <c r="BC36" t="s">
        <v>231</v>
      </c>
      <c r="BD36" s="18">
        <f t="shared" si="33"/>
        <v>7.5167094285972916E-2</v>
      </c>
      <c r="BF36" t="s">
        <v>96</v>
      </c>
      <c r="BG36">
        <v>41639985152</v>
      </c>
      <c r="BH36">
        <v>64.53</v>
      </c>
      <c r="BI36" t="s">
        <v>75</v>
      </c>
    </row>
    <row r="37" spans="1:61" ht="15.45" customHeight="1" x14ac:dyDescent="0.3">
      <c r="A37" t="s">
        <v>386</v>
      </c>
      <c r="B37" t="s">
        <v>441</v>
      </c>
      <c r="C37" s="21">
        <f t="shared" si="35"/>
        <v>-0.16130000850460666</v>
      </c>
      <c r="D37" s="21">
        <f t="shared" si="36"/>
        <v>0.10379405307528189</v>
      </c>
      <c r="E37" s="50">
        <f t="shared" si="37"/>
        <v>-0.20999999999999996</v>
      </c>
      <c r="G37" s="18">
        <f t="shared" si="25"/>
        <v>-4.5960008504606659E-2</v>
      </c>
      <c r="H37" s="1">
        <f t="shared" si="38"/>
        <v>1.93</v>
      </c>
      <c r="I37" s="18">
        <f t="shared" si="27"/>
        <v>-0.20036000850460667</v>
      </c>
      <c r="J37" s="18">
        <f t="shared" si="28"/>
        <v>0.15239102882221389</v>
      </c>
      <c r="K37" s="19">
        <f t="shared" si="39"/>
        <v>4.0684063585853076</v>
      </c>
      <c r="L37">
        <v>1.93</v>
      </c>
      <c r="M37">
        <v>0.79</v>
      </c>
      <c r="O37" s="27">
        <v>-104.89394</v>
      </c>
      <c r="P37" s="27">
        <v>-14.50898000000001</v>
      </c>
      <c r="Q37" s="27">
        <v>-133.93821999999997</v>
      </c>
      <c r="R37" s="27">
        <v>-615.97338000000002</v>
      </c>
      <c r="S37" s="27">
        <v>-1400.4204999999999</v>
      </c>
      <c r="T37" s="28">
        <f t="shared" si="30"/>
        <v>-453.94700399999999</v>
      </c>
      <c r="V37" s="24">
        <v>10545</v>
      </c>
      <c r="W37" s="24">
        <v>10137</v>
      </c>
      <c r="X37" s="24">
        <v>9462</v>
      </c>
      <c r="Y37" s="24">
        <v>9364</v>
      </c>
      <c r="Z37" s="23">
        <f t="shared" si="31"/>
        <v>9877</v>
      </c>
      <c r="AB37">
        <v>9615</v>
      </c>
      <c r="AC37">
        <v>9158</v>
      </c>
      <c r="AD37">
        <v>6037</v>
      </c>
      <c r="AE37">
        <v>2957</v>
      </c>
      <c r="AF37">
        <v>8094</v>
      </c>
      <c r="AG37">
        <v>7658</v>
      </c>
      <c r="AH37">
        <v>7012</v>
      </c>
      <c r="AI37">
        <v>6584</v>
      </c>
      <c r="AJ37">
        <v>6416</v>
      </c>
      <c r="AK37">
        <v>5817</v>
      </c>
      <c r="AL37">
        <v>5441</v>
      </c>
      <c r="AM37">
        <v>4982</v>
      </c>
      <c r="AN37">
        <v>4504</v>
      </c>
      <c r="AO37">
        <v>3779</v>
      </c>
      <c r="AP37">
        <v>3286</v>
      </c>
      <c r="AT37">
        <v>9327</v>
      </c>
      <c r="AU37">
        <v>9615</v>
      </c>
      <c r="AV37">
        <v>9158</v>
      </c>
      <c r="AW37">
        <v>6037</v>
      </c>
      <c r="AX37">
        <v>2957</v>
      </c>
      <c r="AZ37" s="19">
        <f t="shared" si="32"/>
        <v>7418.8</v>
      </c>
      <c r="BB37" s="34" t="s">
        <v>208</v>
      </c>
      <c r="BC37" t="s">
        <v>231</v>
      </c>
      <c r="BD37" s="18">
        <f t="shared" si="33"/>
        <v>0.10606130345462741</v>
      </c>
      <c r="BF37" t="s">
        <v>108</v>
      </c>
      <c r="BG37">
        <v>2285919488</v>
      </c>
      <c r="BH37">
        <v>6.59</v>
      </c>
      <c r="BI37" t="s">
        <v>75</v>
      </c>
    </row>
    <row r="38" spans="1:61" ht="15.45" customHeight="1" x14ac:dyDescent="0.3">
      <c r="A38" t="s">
        <v>387</v>
      </c>
      <c r="B38" t="s">
        <v>442</v>
      </c>
      <c r="C38" s="21">
        <f t="shared" si="35"/>
        <v>-9.4584705722632334E-2</v>
      </c>
      <c r="D38" s="21">
        <f t="shared" si="36"/>
        <v>6.6078612179020696E-2</v>
      </c>
      <c r="E38" s="50">
        <f t="shared" si="37"/>
        <v>1.08</v>
      </c>
      <c r="G38" s="18">
        <f t="shared" si="25"/>
        <v>-8.8847057226323373E-3</v>
      </c>
      <c r="H38" s="1">
        <f t="shared" si="38"/>
        <v>1.1499999999999999</v>
      </c>
      <c r="I38" s="18">
        <f t="shared" si="27"/>
        <v>-0.10088470572263233</v>
      </c>
      <c r="J38" s="18">
        <f t="shared" si="28"/>
        <v>0.10339207228529879</v>
      </c>
      <c r="K38" s="19">
        <f t="shared" si="39"/>
        <v>4.4055284042757599</v>
      </c>
      <c r="L38">
        <v>1.1499999999999999</v>
      </c>
      <c r="M38">
        <v>2.08</v>
      </c>
      <c r="O38" s="27">
        <v>-386.43</v>
      </c>
      <c r="P38" s="27">
        <v>73.900000000000006</v>
      </c>
      <c r="Q38" s="27">
        <v>772.68200000000002</v>
      </c>
      <c r="R38" s="27">
        <v>1415.6460400000001</v>
      </c>
      <c r="S38" s="27">
        <v>-2792</v>
      </c>
      <c r="T38" s="28">
        <f t="shared" si="30"/>
        <v>-183.24039199999999</v>
      </c>
      <c r="V38" s="24">
        <v>22585</v>
      </c>
      <c r="W38" s="24">
        <v>20741</v>
      </c>
      <c r="X38" s="24">
        <v>19238</v>
      </c>
      <c r="Y38" s="24">
        <v>19933</v>
      </c>
      <c r="Z38" s="23">
        <f t="shared" si="31"/>
        <v>20624.25</v>
      </c>
      <c r="AB38">
        <v>26091</v>
      </c>
      <c r="AC38">
        <v>23814</v>
      </c>
      <c r="AD38">
        <v>15790</v>
      </c>
      <c r="AE38">
        <v>9048</v>
      </c>
      <c r="AF38">
        <v>22428</v>
      </c>
      <c r="AG38">
        <v>21965</v>
      </c>
      <c r="AH38">
        <v>21146</v>
      </c>
      <c r="AI38">
        <v>20289</v>
      </c>
      <c r="AJ38">
        <v>19820</v>
      </c>
      <c r="AK38">
        <v>18605</v>
      </c>
      <c r="AL38">
        <v>17699</v>
      </c>
      <c r="AM38">
        <v>17088</v>
      </c>
      <c r="AN38">
        <v>15658</v>
      </c>
      <c r="AO38">
        <v>12104</v>
      </c>
      <c r="AP38">
        <v>10350</v>
      </c>
      <c r="AT38">
        <v>27376</v>
      </c>
      <c r="AU38">
        <v>26091</v>
      </c>
      <c r="AV38">
        <v>23814</v>
      </c>
      <c r="AW38">
        <v>15790</v>
      </c>
      <c r="AX38">
        <v>9048</v>
      </c>
      <c r="AZ38" s="19">
        <f t="shared" si="32"/>
        <v>20423.8</v>
      </c>
      <c r="BB38" s="34" t="s">
        <v>212</v>
      </c>
      <c r="BC38" t="s">
        <v>231</v>
      </c>
      <c r="BD38" s="18">
        <f t="shared" si="33"/>
        <v>8.2530283026401002E-2</v>
      </c>
      <c r="BF38" t="s">
        <v>103</v>
      </c>
      <c r="BG38">
        <v>20499011584</v>
      </c>
      <c r="BH38">
        <v>34.18</v>
      </c>
      <c r="BI38" t="s">
        <v>75</v>
      </c>
    </row>
    <row r="39" spans="1:61" ht="15.45" customHeight="1" x14ac:dyDescent="0.3">
      <c r="A39" t="s">
        <v>388</v>
      </c>
      <c r="B39" t="s">
        <v>443</v>
      </c>
      <c r="C39" s="21">
        <f t="shared" si="35"/>
        <v>-7.2839297601600725E-2</v>
      </c>
      <c r="D39" s="21">
        <f t="shared" si="36"/>
        <v>7.5375868488441342E-2</v>
      </c>
      <c r="E39" s="50">
        <f t="shared" si="37"/>
        <v>0.84000000000000008</v>
      </c>
      <c r="G39" s="18">
        <f t="shared" si="25"/>
        <v>2.1980702398399266E-2</v>
      </c>
      <c r="H39" s="1">
        <f t="shared" si="38"/>
        <v>1.39</v>
      </c>
      <c r="I39" s="18">
        <f t="shared" si="27"/>
        <v>-8.9219297601600731E-2</v>
      </c>
      <c r="J39" s="18">
        <f t="shared" si="28"/>
        <v>0.14980293255552715</v>
      </c>
      <c r="K39" s="19">
        <f t="shared" si="39"/>
        <v>4.1383821097059048</v>
      </c>
      <c r="L39">
        <v>1.39</v>
      </c>
      <c r="M39">
        <v>1.84</v>
      </c>
      <c r="O39" s="27">
        <v>3730.61994</v>
      </c>
      <c r="P39" s="27">
        <v>4277.6649000000007</v>
      </c>
      <c r="Q39" s="27">
        <v>2201.3333299999999</v>
      </c>
      <c r="R39" s="27">
        <v>105.44427000000002</v>
      </c>
      <c r="S39" s="27">
        <v>-5234.3604599999999</v>
      </c>
      <c r="T39" s="28">
        <f t="shared" si="30"/>
        <v>1016.140396</v>
      </c>
      <c r="V39" s="24">
        <v>49941</v>
      </c>
      <c r="W39" s="24">
        <v>45578</v>
      </c>
      <c r="X39" s="24">
        <v>45086</v>
      </c>
      <c r="Y39" s="24">
        <v>44310</v>
      </c>
      <c r="Z39" s="23">
        <f t="shared" si="31"/>
        <v>46228.75</v>
      </c>
      <c r="AB39">
        <v>53717</v>
      </c>
      <c r="AC39">
        <v>44955</v>
      </c>
      <c r="AD39">
        <v>24634</v>
      </c>
      <c r="AE39">
        <v>15355</v>
      </c>
      <c r="AF39">
        <v>43259</v>
      </c>
      <c r="AG39">
        <v>41303</v>
      </c>
      <c r="AH39">
        <v>37784</v>
      </c>
      <c r="AI39">
        <v>36558</v>
      </c>
      <c r="AJ39">
        <v>37864</v>
      </c>
      <c r="AK39">
        <v>38901</v>
      </c>
      <c r="AL39">
        <v>38279</v>
      </c>
      <c r="AM39">
        <v>37152</v>
      </c>
      <c r="AN39">
        <v>37110</v>
      </c>
      <c r="AO39">
        <v>23325</v>
      </c>
      <c r="AP39">
        <v>16335</v>
      </c>
      <c r="AT39">
        <v>55994</v>
      </c>
      <c r="AU39">
        <v>53717</v>
      </c>
      <c r="AV39">
        <v>44955</v>
      </c>
      <c r="AW39">
        <v>24634</v>
      </c>
      <c r="AX39">
        <v>15355</v>
      </c>
      <c r="AZ39" s="19">
        <f t="shared" si="32"/>
        <v>38931</v>
      </c>
      <c r="BB39" s="34" t="s">
        <v>216</v>
      </c>
      <c r="BC39" t="s">
        <v>231</v>
      </c>
      <c r="BD39" s="18">
        <f t="shared" si="33"/>
        <v>0.12123130964566683</v>
      </c>
      <c r="BF39" t="s">
        <v>100</v>
      </c>
      <c r="BG39">
        <v>32979685376</v>
      </c>
      <c r="BH39">
        <v>100.28</v>
      </c>
      <c r="BI39" t="s">
        <v>75</v>
      </c>
    </row>
    <row r="40" spans="1:61" ht="15.45" customHeight="1" x14ac:dyDescent="0.3">
      <c r="A40" t="s">
        <v>299</v>
      </c>
      <c r="B40" t="s">
        <v>444</v>
      </c>
      <c r="C40" s="21">
        <f t="shared" si="35"/>
        <v>2.7347830461861997E-2</v>
      </c>
      <c r="D40" s="21">
        <f t="shared" si="36"/>
        <v>-4.0294502487570718E-3</v>
      </c>
      <c r="E40" s="50">
        <f t="shared" si="37"/>
        <v>4.2</v>
      </c>
      <c r="G40" s="18">
        <f t="shared" si="25"/>
        <v>0.11456783046186199</v>
      </c>
      <c r="H40" s="1">
        <f>+L40</f>
        <v>1.19</v>
      </c>
      <c r="I40" s="18">
        <f t="shared" si="27"/>
        <v>1.9367830461861996E-2</v>
      </c>
      <c r="J40" s="18">
        <f t="shared" si="28"/>
        <v>1.809692261658169E-3</v>
      </c>
      <c r="K40" s="19">
        <f>AVERAGE((V40-W40)/W40*100,(W40-X40)/X40*100,(X40-Y40)/Y40*100)</f>
        <v>3.1107894963672589</v>
      </c>
      <c r="L40">
        <v>1.19</v>
      </c>
      <c r="M40">
        <v>5.2</v>
      </c>
      <c r="N40" s="17"/>
      <c r="O40" s="27">
        <v>4482.8433199999999</v>
      </c>
      <c r="P40" s="27">
        <v>4419.16</v>
      </c>
      <c r="Q40" s="27">
        <v>4682.9780000000001</v>
      </c>
      <c r="R40" s="27">
        <v>4149.1440000000002</v>
      </c>
      <c r="S40" s="27">
        <v>3511.9059999999999</v>
      </c>
      <c r="T40" s="28">
        <f t="shared" si="30"/>
        <v>4249.2062639999995</v>
      </c>
      <c r="U40" s="17"/>
      <c r="V40" s="24">
        <v>38693</v>
      </c>
      <c r="W40" s="24">
        <v>37877</v>
      </c>
      <c r="X40" s="24">
        <v>36488</v>
      </c>
      <c r="Y40" s="24">
        <v>35298</v>
      </c>
      <c r="Z40" s="23">
        <f t="shared" si="31"/>
        <v>37089</v>
      </c>
      <c r="AB40">
        <v>14657</v>
      </c>
      <c r="AC40">
        <v>14853</v>
      </c>
      <c r="AD40">
        <v>12522</v>
      </c>
      <c r="AE40">
        <v>10583</v>
      </c>
      <c r="AF40">
        <v>11937</v>
      </c>
      <c r="AG40">
        <v>12250</v>
      </c>
      <c r="AH40">
        <v>11408</v>
      </c>
      <c r="AI40">
        <v>11069</v>
      </c>
      <c r="AJ40">
        <v>11811</v>
      </c>
      <c r="AK40">
        <v>12669</v>
      </c>
      <c r="AL40">
        <v>12026</v>
      </c>
      <c r="AM40">
        <v>11763</v>
      </c>
      <c r="AN40">
        <v>11795</v>
      </c>
      <c r="AO40">
        <v>10636</v>
      </c>
      <c r="AP40">
        <v>9041</v>
      </c>
      <c r="AT40">
        <v>14681</v>
      </c>
      <c r="AU40">
        <v>14657</v>
      </c>
      <c r="AV40">
        <v>14853</v>
      </c>
      <c r="AW40">
        <v>12522</v>
      </c>
      <c r="AX40">
        <v>10583</v>
      </c>
      <c r="AZ40" s="19">
        <f t="shared" si="32"/>
        <v>13459.2</v>
      </c>
      <c r="BB40" s="32" t="s">
        <v>185</v>
      </c>
      <c r="BC40" t="s">
        <v>232</v>
      </c>
      <c r="BD40" s="18">
        <f t="shared" si="33"/>
        <v>1.263150433471631E-2</v>
      </c>
      <c r="BF40" t="s">
        <v>89</v>
      </c>
      <c r="BG40">
        <v>70483746816</v>
      </c>
      <c r="BH40">
        <v>36.549999999999997</v>
      </c>
      <c r="BI40" t="s">
        <v>75</v>
      </c>
    </row>
    <row r="41" spans="1:61" ht="15.45" customHeight="1" x14ac:dyDescent="0.3">
      <c r="A41" t="s">
        <v>300</v>
      </c>
      <c r="B41" t="s">
        <v>445</v>
      </c>
      <c r="C41" s="21">
        <f t="shared" si="35"/>
        <v>3.7958400104621731E-2</v>
      </c>
      <c r="D41" s="21">
        <f t="shared" si="36"/>
        <v>-1.4549326982806598E-2</v>
      </c>
      <c r="E41" s="50">
        <f t="shared" si="37"/>
        <v>8</v>
      </c>
      <c r="G41" s="18">
        <f t="shared" si="25"/>
        <v>0.12023840010462174</v>
      </c>
      <c r="H41" s="1">
        <f>+L41</f>
        <v>1.06</v>
      </c>
      <c r="I41" s="18">
        <f t="shared" si="27"/>
        <v>3.5438400104621737E-2</v>
      </c>
      <c r="J41" s="18">
        <f t="shared" si="28"/>
        <v>-2.4709815438727321E-2</v>
      </c>
      <c r="K41" s="19">
        <f>AVERAGE((V41-W41)/W41*100,(W41-X41)/X41*100,(X41-Y41)/Y41*100)</f>
        <v>2.9836572630053557</v>
      </c>
      <c r="L41">
        <v>1.06</v>
      </c>
      <c r="M41">
        <v>9</v>
      </c>
      <c r="O41" s="27">
        <v>7642.18995</v>
      </c>
      <c r="P41" s="27">
        <v>7346.15</v>
      </c>
      <c r="Q41" s="27">
        <v>7952.2489999999998</v>
      </c>
      <c r="R41" s="27">
        <v>7446.0690000000004</v>
      </c>
      <c r="S41" s="27">
        <v>6389.91</v>
      </c>
      <c r="T41" s="28">
        <f t="shared" si="30"/>
        <v>7355.3135899999997</v>
      </c>
      <c r="V41" s="24">
        <v>63726</v>
      </c>
      <c r="W41" s="24">
        <v>62288</v>
      </c>
      <c r="X41" s="24">
        <v>60329</v>
      </c>
      <c r="Y41" s="24">
        <v>58348</v>
      </c>
      <c r="Z41" s="23">
        <f t="shared" si="31"/>
        <v>61172.75</v>
      </c>
      <c r="AB41">
        <v>24119</v>
      </c>
      <c r="AC41">
        <v>24875</v>
      </c>
      <c r="AD41">
        <v>21804</v>
      </c>
      <c r="AE41">
        <v>19533</v>
      </c>
      <c r="AF41">
        <v>21708</v>
      </c>
      <c r="AG41">
        <v>22832</v>
      </c>
      <c r="AH41">
        <v>21240</v>
      </c>
      <c r="AI41">
        <v>19941</v>
      </c>
      <c r="AJ41">
        <v>21813</v>
      </c>
      <c r="AK41">
        <v>23988</v>
      </c>
      <c r="AL41">
        <v>21963</v>
      </c>
      <c r="AM41">
        <v>20926</v>
      </c>
      <c r="AN41">
        <v>19557</v>
      </c>
      <c r="AO41">
        <v>16965</v>
      </c>
      <c r="AP41">
        <v>14143</v>
      </c>
      <c r="AT41">
        <v>24288</v>
      </c>
      <c r="AU41">
        <v>24119</v>
      </c>
      <c r="AV41">
        <v>24875</v>
      </c>
      <c r="AW41">
        <v>21804</v>
      </c>
      <c r="AX41">
        <v>19533</v>
      </c>
      <c r="AZ41" s="19">
        <f t="shared" si="32"/>
        <v>22923.8</v>
      </c>
      <c r="BB41" s="32" t="s">
        <v>165</v>
      </c>
      <c r="BC41" t="s">
        <v>232</v>
      </c>
      <c r="BD41" s="18">
        <f t="shared" si="33"/>
        <v>1.6778779800538941E-2</v>
      </c>
      <c r="BF41" t="s">
        <v>56</v>
      </c>
      <c r="BG41">
        <v>148326842368</v>
      </c>
      <c r="BH41">
        <v>244.66</v>
      </c>
      <c r="BI41" t="s">
        <v>75</v>
      </c>
    </row>
    <row r="42" spans="1:61" ht="15.45" customHeight="1" x14ac:dyDescent="0.3">
      <c r="A42" s="4" t="s">
        <v>222</v>
      </c>
      <c r="B42" s="4" t="s">
        <v>222</v>
      </c>
      <c r="C42" s="21">
        <f>AVERAGE(C35:C41)</f>
        <v>-6.1369142455588235E-2</v>
      </c>
      <c r="D42" s="21">
        <f t="shared" ref="D42:E42" si="40">AVERAGE(D35:D41)</f>
        <v>6.0485653673505745E-2</v>
      </c>
      <c r="E42" s="50">
        <f t="shared" si="40"/>
        <v>2.2171428571428571</v>
      </c>
      <c r="G42" s="18"/>
      <c r="H42" s="1"/>
      <c r="I42" s="18"/>
      <c r="K42" s="19"/>
      <c r="Z42" s="23"/>
      <c r="AZ42" s="19"/>
      <c r="BB42" s="32"/>
      <c r="BD42" s="18"/>
    </row>
    <row r="43" spans="1:61" ht="15.45" customHeight="1" x14ac:dyDescent="0.3">
      <c r="A43" s="4"/>
      <c r="B43" s="4"/>
      <c r="C43" s="21"/>
      <c r="D43" s="21"/>
      <c r="E43" s="50"/>
      <c r="G43" s="18"/>
      <c r="H43" s="1"/>
      <c r="I43" s="18"/>
      <c r="K43" s="19"/>
      <c r="Z43" s="23"/>
      <c r="AZ43" s="19"/>
      <c r="BB43" s="32"/>
      <c r="BD43" s="18"/>
    </row>
    <row r="44" spans="1:61" ht="15.45" customHeight="1" x14ac:dyDescent="0.3">
      <c r="A44" t="s">
        <v>343</v>
      </c>
      <c r="B44" t="s">
        <v>446</v>
      </c>
      <c r="C44" s="21">
        <f>+G44-(0.042+H44*0.038)</f>
        <v>1.320372688608748E-2</v>
      </c>
      <c r="D44" s="21">
        <f>AVERAGE(((AB44*($AB$3/AB$3))/(AC44*($AB$3/AC$3)))-1,((AC44*($AB$3/AC$3))/(AD44*($AB$3/AD$3)))-1,((AD44*($AB$3/AD$3))/(AE44*($AB$3/AE$3)))-1,((AE44*($AB$3/AE$3))/(AF44*($AB$3/AF$3)))-1,((AF44*($AB$3/AF$3))/(AG44*($AB$3/AG$3)))-1,((AG44*($AB$3/AG$3))/(AH44*($AB$3/AH$3)))-1,((AH44*($AB$3/AH$3))/(AI44*($AB$3/AI$3)))-1,((AI44*($AB$3/AI$3))/(AJ44*($AB$3/AJ$3)))-1,((AJ44*($AB$3/AJ$3))/(AK44*($AB$3/AK$3)))-1,((AK44*($AB$3/AK$3))/(AL44*($AB$3/AL$3)))-1)</f>
        <v>-1.5569114632968395E-2</v>
      </c>
      <c r="E44" s="50">
        <f>+M44-1</f>
        <v>1.35</v>
      </c>
      <c r="G44" s="18">
        <f t="shared" ref="G44:G51" si="41">+T44/Z44</f>
        <v>7.1163726886087478E-2</v>
      </c>
      <c r="H44" s="1">
        <f t="shared" ref="H44:H51" si="42">+L44</f>
        <v>0.42</v>
      </c>
      <c r="I44" s="18">
        <f t="shared" ref="I44:I51" si="43">+G44-(H44*0.08)</f>
        <v>3.756372688608748E-2</v>
      </c>
      <c r="J44" s="18">
        <f t="shared" ref="J44:J51" si="44">AVERAGE(((AB44*($AB$3/AB$3))/(AC44*($AB$3/AC$3)))-1,((AC44*($AB$3/AC$3))/(AD44*($AB$3/AD$3)))-1,((AD44*($AB$3/AD$3))/(AE44*($AB$3/AE$3)))-1,((AE44*($AB$3/AE$3))/(AF44*($AB$3/AF$3)))-1,((AF44*($AB$3/AF$3))/(AG44*($AB$3/AG$3)))-1)</f>
        <v>-3.3174874699238431E-2</v>
      </c>
      <c r="K44" s="19">
        <f t="shared" ref="K44:K51" si="45">AVERAGE((V44-W44)/W44*100,(W44-X44)/X44*100,(X44-Y44)/Y44*100)</f>
        <v>9.5650475468789597</v>
      </c>
      <c r="L44">
        <v>0.42</v>
      </c>
      <c r="M44">
        <v>2.35</v>
      </c>
      <c r="N44" s="17"/>
      <c r="O44" s="27">
        <v>19897.909960000001</v>
      </c>
      <c r="P44" s="27">
        <v>20723.495999999999</v>
      </c>
      <c r="Q44" s="27">
        <v>25551.213</v>
      </c>
      <c r="R44" s="27">
        <v>28224.309249999998</v>
      </c>
      <c r="S44" s="27">
        <v>22081.813999999998</v>
      </c>
      <c r="T44" s="28">
        <f t="shared" ref="T44:T51" si="46">AVERAGE(O44:S44)</f>
        <v>23295.748442000004</v>
      </c>
      <c r="U44" s="17"/>
      <c r="V44" s="24">
        <v>351916</v>
      </c>
      <c r="W44" s="24">
        <v>350334</v>
      </c>
      <c r="X44" s="24">
        <v>336133</v>
      </c>
      <c r="Y44" s="24">
        <v>271034</v>
      </c>
      <c r="Z44" s="23">
        <f t="shared" ref="Z44:Z51" si="47">AVERAGE(V44:Y44)</f>
        <v>327354.25</v>
      </c>
      <c r="AB44">
        <v>133974</v>
      </c>
      <c r="AC44">
        <v>136835</v>
      </c>
      <c r="AD44">
        <v>133613</v>
      </c>
      <c r="AE44">
        <v>128292</v>
      </c>
      <c r="AF44">
        <v>131868</v>
      </c>
      <c r="AG44">
        <v>130863</v>
      </c>
      <c r="AH44">
        <v>126034</v>
      </c>
      <c r="AI44">
        <v>125980</v>
      </c>
      <c r="AJ44">
        <v>131620</v>
      </c>
      <c r="AK44">
        <v>127079</v>
      </c>
      <c r="AL44">
        <v>120550</v>
      </c>
      <c r="AM44">
        <v>115846</v>
      </c>
      <c r="AN44">
        <v>110875</v>
      </c>
      <c r="AO44">
        <v>106565</v>
      </c>
      <c r="AP44">
        <v>107808</v>
      </c>
      <c r="AT44">
        <v>134237</v>
      </c>
      <c r="AU44">
        <v>133974</v>
      </c>
      <c r="AV44">
        <v>136835</v>
      </c>
      <c r="AW44">
        <v>133613</v>
      </c>
      <c r="AX44">
        <v>128292</v>
      </c>
      <c r="AZ44" s="19">
        <f t="shared" ref="AZ44:AZ51" si="48">AVERAGE(AT44:AX44)</f>
        <v>133390.20000000001</v>
      </c>
      <c r="BB44" s="32" t="s">
        <v>152</v>
      </c>
      <c r="BC44" t="s">
        <v>262</v>
      </c>
      <c r="BD44" s="18">
        <f t="shared" ref="BD44:BD51" si="49">AVERAGE(((AB44*($AB$3/AB$3))/(AC44*($AB$3/AC$3)))-1,((AC44*($AB$3/AC$3))/(AD44*($AB$3/AD$3)))-1,((AD44*($AB$3/AD$3))/(AE44*($AB$3/AE$3)))-1,((AE44*($AB$3/AE$3))/(AF44*($AB$3/AF$3)))-1,((AF44*($AB$3/AF$3))/(AG44*($AB$3/AG$3)))-1,((AG44*($AB$3/AG$3))/(AH44*($AB$3/AH$3)))-1,((AH44*($AB$3/AH$3))/(AI44*($AB$3/AI$3)))-1,((AI44*($AB$3/AI$3))/(AJ44*($AB$3/AJ$3)))-1,((AJ44*($AB$3/AJ$3))/(AK44*($AB$3/AK$3)))-1,((AK44*($AB$3/AK$3))/(AL44*($AB$3/AL$3)))-1,((AL44*($AB$3/AL$3))/(AM44*($AB$3/AM$3)))-1,((AM44*($AB$3/AM$3))/(AN44*($AB$3/AN$3)))-1,((AN44*($AB$3/AN$3))/(AO44*($AB$3/AO$3)))-1,((AO44*($AB$3/AO$3))/(AP44*($AB$3/AP$3)))-1)</f>
        <v>-8.9522458805332186E-3</v>
      </c>
      <c r="BF44" t="s">
        <v>41</v>
      </c>
      <c r="BG44">
        <v>186654998528</v>
      </c>
      <c r="BH44">
        <v>44.34</v>
      </c>
      <c r="BI44" t="s">
        <v>75</v>
      </c>
    </row>
    <row r="45" spans="1:61" ht="15.45" customHeight="1" x14ac:dyDescent="0.3">
      <c r="A45" t="s">
        <v>344</v>
      </c>
      <c r="B45" t="s">
        <v>447</v>
      </c>
      <c r="C45" s="21">
        <f>+G45-(0.042+H45*0.038)</f>
        <v>-6.0277761204621944E-3</v>
      </c>
      <c r="D45" s="21">
        <f>AVERAGE(((AB45*($AB$3/AB$3))/(AC45*($AB$3/AC$3)))-1,((AC45*($AB$3/AC$3))/(AD45*($AB$3/AD$3)))-1,((AD45*($AB$3/AD$3))/(AE45*($AB$3/AE$3)))-1,((AE45*($AB$3/AE$3))/(AF45*($AB$3/AF$3)))-1,((AF45*($AB$3/AF$3))/(AG45*($AB$3/AG$3)))-1,((AG45*($AB$3/AG$3))/(AH45*($AB$3/AH$3)))-1,((AH45*($AB$3/AH$3))/(AI45*($AB$3/AI$3)))-1,((AI45*($AB$3/AI$3))/(AJ45*($AB$3/AJ$3)))-1,((AJ45*($AB$3/AJ$3))/(AK45*($AB$3/AK$3)))-1,((AK45*($AB$3/AK$3))/(AL45*($AB$3/AL$3)))-1)</f>
        <v>3.8731534426117396E-2</v>
      </c>
      <c r="E45" s="50">
        <f>+M45-1</f>
        <v>1.2000000000000002</v>
      </c>
      <c r="G45" s="18">
        <f t="shared" si="41"/>
        <v>7.3972223879537807E-2</v>
      </c>
      <c r="H45" s="1">
        <f t="shared" si="42"/>
        <v>1</v>
      </c>
      <c r="I45" s="18">
        <f t="shared" si="43"/>
        <v>-6.0277761204621944E-3</v>
      </c>
      <c r="J45" s="18">
        <f t="shared" si="44"/>
        <v>1.4453707860032883E-2</v>
      </c>
      <c r="K45" s="19">
        <f t="shared" si="45"/>
        <v>-0.85827377966676632</v>
      </c>
      <c r="L45">
        <v>1</v>
      </c>
      <c r="M45">
        <v>2.2000000000000002</v>
      </c>
      <c r="N45" s="17"/>
      <c r="O45" s="27">
        <v>18881.16272</v>
      </c>
      <c r="P45" s="27">
        <v>19570.939999999999</v>
      </c>
      <c r="Q45" s="27">
        <v>16299.37</v>
      </c>
      <c r="R45" s="27">
        <v>18194.374589999999</v>
      </c>
      <c r="S45" s="27">
        <v>14350.346</v>
      </c>
      <c r="T45" s="28">
        <f t="shared" si="46"/>
        <v>17459.238662</v>
      </c>
      <c r="U45" s="17"/>
      <c r="V45" s="24">
        <v>232875</v>
      </c>
      <c r="W45" s="24">
        <v>228762</v>
      </c>
      <c r="X45" s="24">
        <v>243018</v>
      </c>
      <c r="Y45" s="24">
        <v>239442</v>
      </c>
      <c r="Z45" s="23">
        <f t="shared" si="47"/>
        <v>236024.25</v>
      </c>
      <c r="AB45">
        <v>121572</v>
      </c>
      <c r="AC45">
        <v>121427</v>
      </c>
      <c r="AD45">
        <v>116385</v>
      </c>
      <c r="AE45">
        <v>103564</v>
      </c>
      <c r="AF45">
        <v>108942</v>
      </c>
      <c r="AG45">
        <v>94507</v>
      </c>
      <c r="AH45">
        <v>85029</v>
      </c>
      <c r="AI45">
        <v>80736</v>
      </c>
      <c r="AJ45">
        <v>74510</v>
      </c>
      <c r="AK45">
        <v>68775</v>
      </c>
      <c r="AL45">
        <v>64657</v>
      </c>
      <c r="AM45">
        <v>62570</v>
      </c>
      <c r="AN45">
        <v>55842</v>
      </c>
      <c r="AO45">
        <v>37937</v>
      </c>
      <c r="AP45">
        <v>35756</v>
      </c>
      <c r="AT45">
        <v>123070</v>
      </c>
      <c r="AU45">
        <v>121572</v>
      </c>
      <c r="AV45">
        <v>121427</v>
      </c>
      <c r="AW45">
        <v>116385</v>
      </c>
      <c r="AX45">
        <v>103564</v>
      </c>
      <c r="AZ45" s="19">
        <f t="shared" si="48"/>
        <v>117203.6</v>
      </c>
      <c r="BB45" s="32" t="s">
        <v>158</v>
      </c>
      <c r="BC45" t="s">
        <v>262</v>
      </c>
      <c r="BD45" s="18">
        <f t="shared" si="49"/>
        <v>6.9594080743144299E-2</v>
      </c>
      <c r="BF45" t="s">
        <v>48</v>
      </c>
      <c r="BG45">
        <v>165268258816</v>
      </c>
      <c r="BH45">
        <v>43.19</v>
      </c>
      <c r="BI45" t="s">
        <v>75</v>
      </c>
    </row>
    <row r="46" spans="1:61" ht="15.45" customHeight="1" x14ac:dyDescent="0.3">
      <c r="A46" t="s">
        <v>345</v>
      </c>
      <c r="B46" t="s">
        <v>448</v>
      </c>
      <c r="C46" s="21">
        <f>+G46-(0.042+H46*0.038)</f>
        <v>-1.3560556844547565E-2</v>
      </c>
      <c r="D46" s="21">
        <f>AVERAGE(((AB46*($AB$3/AB$3))/(AC46*($AB$3/AC$3)))-1,((AC46*($AB$3/AC$3))/(AD46*($AB$3/AD$3)))-1,((AD46*($AB$3/AD$3))/(AE46*($AB$3/AE$3)))-1,((AE46*($AB$3/AE$3))/(AF46*($AB$3/AF$3)))-1,((AF46*($AB$3/AF$3))/(AG46*($AB$3/AG$3)))-1,((AG46*($AB$3/AG$3))/(AH46*($AB$3/AH$3)))-1,((AH46*($AB$3/AH$3))/(AI46*($AB$3/AI$3)))-1,((AI46*($AB$3/AI$3))/(AJ46*($AB$3/AJ$3)))-1,((AJ46*($AB$3/AJ$3))/(AK46*($AB$3/AK$3)))-1,((AK46*($AB$3/AK$3))/(AL46*($AB$3/AL$3)))-1)</f>
        <v>0.1038804854353319</v>
      </c>
      <c r="E46" s="50">
        <f>+M46-1</f>
        <v>1.6</v>
      </c>
      <c r="G46" s="18">
        <f t="shared" si="41"/>
        <v>4.7439443155452433E-2</v>
      </c>
      <c r="H46" s="1">
        <f t="shared" si="42"/>
        <v>0.5</v>
      </c>
      <c r="I46" s="18">
        <f t="shared" si="43"/>
        <v>7.4394431554524326E-3</v>
      </c>
      <c r="J46" s="18">
        <f t="shared" si="44"/>
        <v>0.10171665788130506</v>
      </c>
      <c r="K46" s="19">
        <f t="shared" si="45"/>
        <v>2.3490271845711654</v>
      </c>
      <c r="L46">
        <v>0.5</v>
      </c>
      <c r="M46">
        <v>2.6</v>
      </c>
      <c r="N46" s="17"/>
      <c r="O46" s="27">
        <v>13791</v>
      </c>
      <c r="P46" s="27">
        <v>11633.1</v>
      </c>
      <c r="Q46" s="27">
        <v>7241.1719999999996</v>
      </c>
      <c r="R46" s="27">
        <v>6346</v>
      </c>
      <c r="S46" s="27">
        <v>5740.7860000000001</v>
      </c>
      <c r="T46" s="28">
        <f t="shared" si="46"/>
        <v>8950.4115999999995</v>
      </c>
      <c r="U46" s="17"/>
      <c r="V46" s="24">
        <v>192174</v>
      </c>
      <c r="W46" s="24">
        <v>194556</v>
      </c>
      <c r="X46" s="24">
        <v>188527</v>
      </c>
      <c r="Y46" s="24">
        <v>179424</v>
      </c>
      <c r="Z46" s="23">
        <f t="shared" si="47"/>
        <v>188670.25</v>
      </c>
      <c r="AB46">
        <v>78558</v>
      </c>
      <c r="AC46">
        <v>79571</v>
      </c>
      <c r="AD46">
        <v>80118</v>
      </c>
      <c r="AE46">
        <v>68397</v>
      </c>
      <c r="AF46">
        <v>44998</v>
      </c>
      <c r="AG46">
        <v>43310</v>
      </c>
      <c r="AH46">
        <v>40604</v>
      </c>
      <c r="AI46">
        <v>37490</v>
      </c>
      <c r="AJ46">
        <v>32467</v>
      </c>
      <c r="AK46">
        <v>29564</v>
      </c>
      <c r="AL46">
        <v>24420</v>
      </c>
      <c r="AM46">
        <v>19719</v>
      </c>
      <c r="AN46">
        <v>20618</v>
      </c>
      <c r="AO46">
        <v>4069</v>
      </c>
      <c r="AP46">
        <v>3481</v>
      </c>
      <c r="AT46" s="3">
        <v>80006</v>
      </c>
      <c r="AU46" s="3">
        <v>78558</v>
      </c>
      <c r="AV46" s="3">
        <v>79571</v>
      </c>
      <c r="AW46" s="3">
        <v>80118</v>
      </c>
      <c r="AX46" s="3">
        <v>68397</v>
      </c>
      <c r="AY46" s="3"/>
      <c r="AZ46" s="19">
        <f t="shared" si="48"/>
        <v>77330</v>
      </c>
      <c r="BB46" s="32" t="s">
        <v>135</v>
      </c>
      <c r="BC46" t="s">
        <v>262</v>
      </c>
      <c r="BD46" s="18">
        <f t="shared" si="49"/>
        <v>0.37560204664695679</v>
      </c>
      <c r="BF46" t="s">
        <v>26</v>
      </c>
      <c r="BG46">
        <v>286571397120</v>
      </c>
      <c r="BH46">
        <v>246.94</v>
      </c>
      <c r="BI46" t="s">
        <v>75</v>
      </c>
    </row>
    <row r="47" spans="1:61" ht="15.45" customHeight="1" x14ac:dyDescent="0.3">
      <c r="A47" t="s">
        <v>349</v>
      </c>
      <c r="B47" t="s">
        <v>450</v>
      </c>
      <c r="C47" s="21">
        <f t="shared" ref="C47:C49" si="50">+G47-(0.042+H47*0.038)</f>
        <v>6.4796842468434743E-2</v>
      </c>
      <c r="D47" s="21">
        <f t="shared" ref="D47:D49" si="51">AVERAGE(((AB47*($AB$3/AB$3))/(AC47*($AB$3/AC$3)))-1,((AC47*($AB$3/AC$3))/(AD47*($AB$3/AD$3)))-1,((AD47*($AB$3/AD$3))/(AE47*($AB$3/AE$3)))-1,((AE47*($AB$3/AE$3))/(AF47*($AB$3/AF$3)))-1,((AF47*($AB$3/AF$3))/(AG47*($AB$3/AG$3)))-1,((AG47*($AB$3/AG$3))/(AH47*($AB$3/AH$3)))-1,((AH47*($AB$3/AH$3))/(AI47*($AB$3/AI$3)))-1,((AI47*($AB$3/AI$3))/(AJ47*($AB$3/AJ$3)))-1,((AJ47*($AB$3/AJ$3))/(AK47*($AB$3/AK$3)))-1,((AK47*($AB$3/AK$3))/(AL47*($AB$3/AL$3)))-1)</f>
        <v>3.0855669111299187E-2</v>
      </c>
      <c r="E47" s="50">
        <f t="shared" ref="E47:E49" si="52">+M47-1</f>
        <v>20.34</v>
      </c>
      <c r="G47" s="18">
        <f>+T47/Z47</f>
        <v>0.15239684246843474</v>
      </c>
      <c r="H47" s="1">
        <f>+L47</f>
        <v>1.2</v>
      </c>
      <c r="I47" s="18">
        <f>+G47-(H47*0.08)</f>
        <v>5.6396842468434738E-2</v>
      </c>
      <c r="J47" s="18">
        <f t="shared" si="44"/>
        <v>2.4396273525895219E-2</v>
      </c>
      <c r="K47" s="19">
        <f>AVERAGE((V47-W47)/W47*100,(W47-X47)/X47*100,(X47-Y47)/Y47*100)</f>
        <v>10.137141168463307</v>
      </c>
      <c r="L47">
        <v>1.2</v>
      </c>
      <c r="M47">
        <v>21.34</v>
      </c>
      <c r="O47" s="27">
        <v>2562</v>
      </c>
      <c r="P47" s="27">
        <v>2297</v>
      </c>
      <c r="Q47" s="27">
        <v>1983</v>
      </c>
      <c r="R47" s="27">
        <v>1404.346</v>
      </c>
      <c r="T47" s="28">
        <f>AVERAGE(O47:S47)</f>
        <v>2061.5864999999999</v>
      </c>
      <c r="V47" s="24">
        <v>15574</v>
      </c>
      <c r="W47" s="24">
        <v>13698</v>
      </c>
      <c r="X47" s="24">
        <v>13154.849</v>
      </c>
      <c r="Y47" s="24">
        <v>11684.154</v>
      </c>
      <c r="Z47" s="23">
        <f>AVERAGE(V47:Y47)</f>
        <v>13527.750750000001</v>
      </c>
      <c r="AB47">
        <v>78844</v>
      </c>
      <c r="AC47">
        <v>76325</v>
      </c>
      <c r="AD47">
        <v>68636</v>
      </c>
      <c r="AE47">
        <v>51298</v>
      </c>
      <c r="AF47">
        <v>52893</v>
      </c>
      <c r="AG47">
        <v>60114</v>
      </c>
      <c r="AH47">
        <v>58727</v>
      </c>
      <c r="AI47">
        <v>55371</v>
      </c>
      <c r="AJ47">
        <v>50367</v>
      </c>
      <c r="AK47">
        <v>48681</v>
      </c>
      <c r="AL47">
        <v>46517</v>
      </c>
      <c r="AM47">
        <v>44411</v>
      </c>
      <c r="AN47">
        <v>42381</v>
      </c>
      <c r="AO47">
        <v>39323</v>
      </c>
      <c r="AP47">
        <v>37243</v>
      </c>
      <c r="AT47">
        <v>78844</v>
      </c>
      <c r="AU47">
        <v>76325</v>
      </c>
      <c r="AV47">
        <v>68636</v>
      </c>
      <c r="AW47">
        <v>51297.843000000001</v>
      </c>
      <c r="AZ47" s="19">
        <f>AVERAGE(AT47:AX47)</f>
        <v>68775.710749999998</v>
      </c>
      <c r="BB47" s="35" t="s">
        <v>213</v>
      </c>
      <c r="BC47" t="s">
        <v>264</v>
      </c>
      <c r="BD47" s="18">
        <f t="shared" si="49"/>
        <v>3.2221905079739613E-2</v>
      </c>
      <c r="BF47" t="s">
        <v>97</v>
      </c>
      <c r="BG47">
        <v>39656677376</v>
      </c>
      <c r="BH47">
        <v>80.73</v>
      </c>
      <c r="BI47" t="s">
        <v>75</v>
      </c>
    </row>
    <row r="48" spans="1:61" ht="15.45" customHeight="1" x14ac:dyDescent="0.3">
      <c r="A48" t="s">
        <v>347</v>
      </c>
      <c r="B48" t="s">
        <v>451</v>
      </c>
      <c r="C48" s="21">
        <f t="shared" si="50"/>
        <v>-1.2952611591692378E-2</v>
      </c>
      <c r="D48" s="21">
        <f t="shared" si="51"/>
        <v>4.3385788182008722E-2</v>
      </c>
      <c r="E48" s="50">
        <f t="shared" si="52"/>
        <v>1.4</v>
      </c>
      <c r="G48" s="18">
        <f>+T48/Z48</f>
        <v>7.3887388408307622E-2</v>
      </c>
      <c r="H48" s="1">
        <f>+L48</f>
        <v>1.18</v>
      </c>
      <c r="I48" s="18">
        <f>+G48-(H48*0.08)</f>
        <v>-2.0512611591692376E-2</v>
      </c>
      <c r="J48" s="18">
        <f t="shared" si="44"/>
        <v>1.287924739119275E-2</v>
      </c>
      <c r="K48" s="19">
        <f>AVERAGE((V48-W48)/W48*100,(W48-X48)/X48*100,(X48-Y48)/Y48*100)</f>
        <v>2.4159616149486145</v>
      </c>
      <c r="L48">
        <v>1.18</v>
      </c>
      <c r="M48">
        <v>2.4</v>
      </c>
      <c r="N48" s="17"/>
      <c r="O48" s="27">
        <v>4610.8716399999994</v>
      </c>
      <c r="P48" s="27">
        <v>5254.3379999999997</v>
      </c>
      <c r="Q48" s="27">
        <v>4783.6660000000002</v>
      </c>
      <c r="R48" s="27">
        <v>4679.1180000000004</v>
      </c>
      <c r="S48" s="27">
        <v>6371.0559999999996</v>
      </c>
      <c r="T48" s="28">
        <f>AVERAGE(O48:S48)</f>
        <v>5139.8099280000006</v>
      </c>
      <c r="U48" s="17"/>
      <c r="V48" s="24">
        <v>71598</v>
      </c>
      <c r="W48" s="24">
        <v>70864</v>
      </c>
      <c r="X48" s="24">
        <v>69128</v>
      </c>
      <c r="Y48" s="24">
        <v>66661</v>
      </c>
      <c r="Z48" s="23">
        <f>AVERAGE(V48:Y48)</f>
        <v>69562.75</v>
      </c>
      <c r="AB48">
        <v>87693</v>
      </c>
      <c r="AC48">
        <v>90155</v>
      </c>
      <c r="AD48">
        <v>93512</v>
      </c>
      <c r="AE48">
        <v>83959</v>
      </c>
      <c r="AF48">
        <v>69217</v>
      </c>
      <c r="AG48">
        <v>69693</v>
      </c>
      <c r="AH48">
        <v>65450</v>
      </c>
      <c r="AI48">
        <v>60319</v>
      </c>
      <c r="AJ48">
        <v>50365</v>
      </c>
      <c r="AK48">
        <v>47453</v>
      </c>
      <c r="AL48">
        <v>45567</v>
      </c>
      <c r="AM48">
        <v>44287</v>
      </c>
      <c r="AN48">
        <v>42680</v>
      </c>
      <c r="AO48">
        <v>39304</v>
      </c>
      <c r="AP48">
        <v>34734</v>
      </c>
      <c r="AT48">
        <v>87693</v>
      </c>
      <c r="AU48">
        <v>90155</v>
      </c>
      <c r="AV48">
        <v>93512</v>
      </c>
      <c r="AW48">
        <v>83959</v>
      </c>
      <c r="AZ48" s="19">
        <f>AVERAGE(AT48:AX48)</f>
        <v>88829.75</v>
      </c>
      <c r="BB48" s="32" t="s">
        <v>183</v>
      </c>
      <c r="BC48" t="s">
        <v>263</v>
      </c>
      <c r="BD48" s="18">
        <f t="shared" si="49"/>
        <v>4.5035550861843417E-2</v>
      </c>
      <c r="BF48" t="s">
        <v>87</v>
      </c>
      <c r="BG48">
        <v>73949249536</v>
      </c>
      <c r="BH48">
        <v>302.67</v>
      </c>
      <c r="BI48" t="s">
        <v>75</v>
      </c>
    </row>
    <row r="49" spans="1:61" ht="15.45" customHeight="1" x14ac:dyDescent="0.3">
      <c r="A49" t="s">
        <v>348</v>
      </c>
      <c r="B49" t="s">
        <v>452</v>
      </c>
      <c r="C49" s="21">
        <f t="shared" si="50"/>
        <v>7.9870238377074992E-2</v>
      </c>
      <c r="D49" s="21">
        <f t="shared" si="51"/>
        <v>2.5347753379307759E-2</v>
      </c>
      <c r="E49" s="50">
        <f t="shared" si="52"/>
        <v>10.41</v>
      </c>
      <c r="G49" s="18">
        <f>+T49/Z49</f>
        <v>0.159110238377075</v>
      </c>
      <c r="H49" s="1">
        <f>+L49</f>
        <v>0.98</v>
      </c>
      <c r="I49" s="18">
        <f>+G49-(H49*0.08)</f>
        <v>8.0710238377075E-2</v>
      </c>
      <c r="J49" s="18">
        <f t="shared" si="44"/>
        <v>1.291793528212104E-2</v>
      </c>
      <c r="K49" s="19">
        <f>AVERAGE((V49-W49)/W49*100,(W49-X49)/X49*100,(X49-Y49)/Y49*100)</f>
        <v>6.2594071519116108</v>
      </c>
      <c r="L49">
        <v>0.98</v>
      </c>
      <c r="M49">
        <v>11.41</v>
      </c>
      <c r="O49" s="27">
        <v>6354.1043600000003</v>
      </c>
      <c r="P49" s="27">
        <v>7323.3059999999996</v>
      </c>
      <c r="Q49" s="27">
        <v>10355.135</v>
      </c>
      <c r="R49" s="27">
        <v>10103.816999999999</v>
      </c>
      <c r="S49" s="27">
        <v>5785.192</v>
      </c>
      <c r="T49" s="28">
        <f>AVERAGE(O49:S49)</f>
        <v>7984.310872</v>
      </c>
      <c r="V49" s="24">
        <v>55221</v>
      </c>
      <c r="W49" s="24">
        <v>51965</v>
      </c>
      <c r="X49" s="24">
        <v>47470</v>
      </c>
      <c r="Y49" s="24">
        <v>46068</v>
      </c>
      <c r="Z49" s="23">
        <f>AVERAGE(V49:Y49)</f>
        <v>50181</v>
      </c>
      <c r="AB49">
        <v>90958</v>
      </c>
      <c r="AC49">
        <v>100338</v>
      </c>
      <c r="AD49">
        <v>97287</v>
      </c>
      <c r="AE49">
        <v>84628</v>
      </c>
      <c r="AF49">
        <v>74094</v>
      </c>
      <c r="AG49">
        <v>71861</v>
      </c>
      <c r="AH49">
        <v>66585</v>
      </c>
      <c r="AI49">
        <v>61610</v>
      </c>
      <c r="AJ49">
        <v>58363</v>
      </c>
      <c r="AK49">
        <v>58232</v>
      </c>
      <c r="AL49">
        <v>55438</v>
      </c>
      <c r="AM49">
        <v>54127</v>
      </c>
      <c r="AN49">
        <v>53105</v>
      </c>
      <c r="AO49">
        <v>49545</v>
      </c>
      <c r="AP49">
        <v>45297</v>
      </c>
      <c r="AT49">
        <v>90686</v>
      </c>
      <c r="AU49">
        <v>90958</v>
      </c>
      <c r="AV49">
        <v>100338</v>
      </c>
      <c r="AW49">
        <v>97287</v>
      </c>
      <c r="AX49">
        <v>84628</v>
      </c>
      <c r="AZ49" s="19">
        <f>AVERAGE(AT49:AX49)</f>
        <v>92779.4</v>
      </c>
      <c r="BB49" s="32" t="s">
        <v>192</v>
      </c>
      <c r="BC49" t="s">
        <v>263</v>
      </c>
      <c r="BD49" s="18">
        <f t="shared" si="49"/>
        <v>2.690554700806656E-2</v>
      </c>
    </row>
    <row r="50" spans="1:61" ht="15.45" customHeight="1" x14ac:dyDescent="0.3">
      <c r="A50" t="s">
        <v>346</v>
      </c>
      <c r="B50" t="s">
        <v>449</v>
      </c>
      <c r="C50" s="21">
        <f>+G50-(0.042+H50*0.038)</f>
        <v>-1.8507968880585396E-2</v>
      </c>
      <c r="D50" s="21">
        <f>AVERAGE(((AB50*($AB$3/AB$3))/(AC50*($AB$3/AC$3)))-1,((AC50*($AB$3/AC$3))/(AD50*($AB$3/AD$3)))-1,((AD50*($AB$3/AD$3))/(AE50*($AB$3/AE$3)))-1,((AE50*($AB$3/AE$3))/(AF50*($AB$3/AF$3)))-1,((AF50*($AB$3/AF$3))/(AG50*($AB$3/AG$3)))-1,((AG50*($AB$3/AG$3))/(AH50*($AB$3/AH$3)))-1,((AH50*($AB$3/AH$3))/(AI50*($AB$3/AI$3)))-1,((AI50*($AB$3/AI$3))/(AJ50*($AB$3/AJ$3)))-1,((AJ50*($AB$3/AJ$3))/(AK50*($AB$3/AK$3)))-1,((AK50*($AB$3/AK$3))/(AL50*($AB$3/AL$3)))-1)</f>
        <v>-2.4893166673543445E-2</v>
      </c>
      <c r="E50" s="50">
        <f>+M50-1</f>
        <v>0.19999999999999996</v>
      </c>
      <c r="G50" s="18">
        <f t="shared" si="41"/>
        <v>5.1232031119414601E-2</v>
      </c>
      <c r="H50" s="1">
        <f t="shared" si="42"/>
        <v>0.73</v>
      </c>
      <c r="I50" s="18">
        <f t="shared" si="43"/>
        <v>-7.1679688805854E-3</v>
      </c>
      <c r="J50" s="18">
        <f t="shared" si="44"/>
        <v>-9.3616078700430691E-2</v>
      </c>
      <c r="K50" s="19">
        <f t="shared" si="45"/>
        <v>-6.6014996431214046</v>
      </c>
      <c r="L50">
        <v>0.73</v>
      </c>
      <c r="M50">
        <v>1.2</v>
      </c>
      <c r="N50" s="17"/>
      <c r="O50" s="27">
        <v>19992.281869999999</v>
      </c>
      <c r="P50" s="27">
        <v>22042.891</v>
      </c>
      <c r="Q50" s="27">
        <v>19488.419999999998</v>
      </c>
      <c r="R50" s="27">
        <v>29267.595000000001</v>
      </c>
      <c r="S50" s="27">
        <v>16531.400000000001</v>
      </c>
      <c r="T50" s="28">
        <f t="shared" si="46"/>
        <v>21464.517573999998</v>
      </c>
      <c r="U50" s="17"/>
      <c r="V50" s="24">
        <v>363097</v>
      </c>
      <c r="W50" s="24">
        <v>358337</v>
      </c>
      <c r="X50" s="24">
        <v>490789</v>
      </c>
      <c r="Y50" s="24">
        <v>463644</v>
      </c>
      <c r="Z50" s="23">
        <f t="shared" si="47"/>
        <v>418966.75</v>
      </c>
      <c r="AB50">
        <v>122428</v>
      </c>
      <c r="AC50">
        <v>120741</v>
      </c>
      <c r="AD50">
        <v>134038</v>
      </c>
      <c r="AE50">
        <v>171760</v>
      </c>
      <c r="AF50">
        <v>181193</v>
      </c>
      <c r="AG50">
        <v>170756</v>
      </c>
      <c r="AH50">
        <v>160546</v>
      </c>
      <c r="AI50">
        <v>163786</v>
      </c>
      <c r="AJ50">
        <v>146801</v>
      </c>
      <c r="AK50">
        <v>132447</v>
      </c>
      <c r="AL50">
        <v>128752</v>
      </c>
      <c r="AM50">
        <v>127434</v>
      </c>
      <c r="AN50">
        <v>126723</v>
      </c>
      <c r="AO50">
        <v>124280</v>
      </c>
      <c r="AP50">
        <v>122513</v>
      </c>
      <c r="AT50" s="19">
        <v>122060</v>
      </c>
      <c r="AU50" s="19">
        <v>122428</v>
      </c>
      <c r="AV50">
        <v>120741</v>
      </c>
      <c r="AW50">
        <v>134038</v>
      </c>
      <c r="AX50">
        <v>171760</v>
      </c>
      <c r="AZ50" s="19">
        <f t="shared" si="48"/>
        <v>134205.4</v>
      </c>
      <c r="BB50" s="32" t="s">
        <v>157</v>
      </c>
      <c r="BC50" t="s">
        <v>262</v>
      </c>
      <c r="BD50" s="18">
        <f t="shared" si="49"/>
        <v>-2.0103146822477318E-2</v>
      </c>
      <c r="BF50" t="s">
        <v>47</v>
      </c>
      <c r="BG50">
        <v>166179717120</v>
      </c>
      <c r="BH50">
        <v>23.16</v>
      </c>
      <c r="BI50" t="s">
        <v>75</v>
      </c>
    </row>
    <row r="51" spans="1:61" ht="15.45" customHeight="1" x14ac:dyDescent="0.3">
      <c r="A51" t="s">
        <v>353</v>
      </c>
      <c r="B51" t="s">
        <v>453</v>
      </c>
      <c r="C51" s="21">
        <f>+G51-(0.042+H51*0.038)</f>
        <v>-4.087385066047642E-2</v>
      </c>
      <c r="D51" s="21">
        <f>AVERAGE(((AB51*($AB$3/AB$3))/(AC51*($AB$3/AC$3)))-1,((AC51*($AB$3/AC$3))/(AD51*($AB$3/AD$3)))-1,((AD51*($AB$3/AD$3))/(AE51*($AB$3/AE$3)))-1,((AE51*($AB$3/AE$3))/(AF51*($AB$3/AF$3)))-1,((AF51*($AB$3/AF$3))/(AG51*($AB$3/AG$3)))-1,((AG51*($AB$3/AG$3))/(AH51*($AB$3/AH$3)))-1,((AH51*($AB$3/AH$3))/(AI51*($AB$3/AI$3)))-1,((AI51*($AB$3/AI$3))/(AJ51*($AB$3/AJ$3)))-1,((AJ51*($AB$3/AJ$3))/(AK51*($AB$3/AK$3)))-1,((AK51*($AB$3/AK$3))/(AL51*($AB$3/AL$3)))-1)</f>
        <v>0.26827365032593048</v>
      </c>
      <c r="E51" s="50">
        <f>+M51-1</f>
        <v>34</v>
      </c>
      <c r="G51" s="18">
        <f t="shared" si="41"/>
        <v>4.3686149339523576E-2</v>
      </c>
      <c r="H51" s="1">
        <f t="shared" si="42"/>
        <v>1.1200000000000001</v>
      </c>
      <c r="I51" s="18">
        <f t="shared" si="43"/>
        <v>-4.5913850660476437E-2</v>
      </c>
      <c r="J51" s="18">
        <f t="shared" si="44"/>
        <v>0.18024366922966659</v>
      </c>
      <c r="K51" s="19">
        <f t="shared" si="45"/>
        <v>34.816110372270579</v>
      </c>
      <c r="L51">
        <v>1.1200000000000001</v>
      </c>
      <c r="M51">
        <v>35</v>
      </c>
      <c r="O51" s="27">
        <v>2264.3420000000001</v>
      </c>
      <c r="P51" s="27">
        <v>241.93040000000002</v>
      </c>
      <c r="Q51" s="27">
        <v>-263.822</v>
      </c>
      <c r="R51" s="27">
        <v>-345.45800000000003</v>
      </c>
      <c r="T51" s="28">
        <f t="shared" si="46"/>
        <v>474.24810000000002</v>
      </c>
      <c r="V51" s="24">
        <v>16789.099999999999</v>
      </c>
      <c r="W51" s="24">
        <v>11588</v>
      </c>
      <c r="X51" s="24">
        <v>8091.9</v>
      </c>
      <c r="Y51" s="24">
        <v>6954.2</v>
      </c>
      <c r="Z51" s="23">
        <f t="shared" si="47"/>
        <v>10855.8</v>
      </c>
      <c r="AB51">
        <v>8028</v>
      </c>
      <c r="AC51">
        <v>6893</v>
      </c>
      <c r="AD51">
        <v>5502</v>
      </c>
      <c r="AE51">
        <v>4256</v>
      </c>
      <c r="AF51">
        <v>3408</v>
      </c>
      <c r="AG51">
        <v>2900</v>
      </c>
      <c r="AH51">
        <v>2274</v>
      </c>
      <c r="AI51">
        <v>1755</v>
      </c>
      <c r="AJ51">
        <v>1378</v>
      </c>
      <c r="AK51">
        <v>928</v>
      </c>
      <c r="AL51">
        <v>598</v>
      </c>
      <c r="AM51">
        <v>396</v>
      </c>
      <c r="AN51">
        <v>255</v>
      </c>
      <c r="AO51">
        <v>119</v>
      </c>
      <c r="AP51">
        <v>49</v>
      </c>
      <c r="AT51">
        <v>8027.5</v>
      </c>
      <c r="AU51">
        <v>6892.7</v>
      </c>
      <c r="AV51">
        <v>5501.5</v>
      </c>
      <c r="AW51">
        <v>4256.1000000000004</v>
      </c>
      <c r="AZ51" s="19">
        <f t="shared" si="48"/>
        <v>6169.4500000000007</v>
      </c>
      <c r="BB51" s="32" t="s">
        <v>171</v>
      </c>
      <c r="BC51" t="s">
        <v>266</v>
      </c>
      <c r="BD51" s="18">
        <f t="shared" si="49"/>
        <v>0.43993992088683925</v>
      </c>
      <c r="BF51" t="s">
        <v>63</v>
      </c>
      <c r="BG51">
        <v>127243747328</v>
      </c>
      <c r="BH51">
        <v>387.82</v>
      </c>
      <c r="BI51" t="s">
        <v>75</v>
      </c>
    </row>
    <row r="52" spans="1:61" ht="15.45" customHeight="1" x14ac:dyDescent="0.3">
      <c r="A52" s="4" t="s">
        <v>397</v>
      </c>
      <c r="B52" s="4" t="s">
        <v>397</v>
      </c>
      <c r="C52" s="21">
        <f>AVERAGE(C44:C51)</f>
        <v>8.2435054542291594E-3</v>
      </c>
      <c r="D52" s="21">
        <f>AVERAGE(D44:D51)</f>
        <v>5.8751574944185453E-2</v>
      </c>
      <c r="E52" s="50">
        <f>AVERAGE(E44:E51)</f>
        <v>8.8125</v>
      </c>
      <c r="G52" s="18"/>
      <c r="H52" s="1"/>
      <c r="I52" s="18"/>
      <c r="K52" s="19"/>
      <c r="Z52" s="23"/>
      <c r="AZ52" s="19"/>
      <c r="BB52" s="32"/>
      <c r="BD52" s="18"/>
    </row>
    <row r="53" spans="1:61" ht="15.45" customHeight="1" x14ac:dyDescent="0.3">
      <c r="C53" s="21"/>
      <c r="D53" s="21"/>
      <c r="E53" s="50"/>
      <c r="G53" s="18"/>
      <c r="H53" s="1"/>
      <c r="I53" s="18"/>
      <c r="K53" s="19"/>
      <c r="Z53" s="28"/>
      <c r="AZ53" s="19"/>
      <c r="BB53" s="34"/>
      <c r="BD53" s="18"/>
    </row>
    <row r="54" spans="1:61" ht="15.45" customHeight="1" x14ac:dyDescent="0.3">
      <c r="A54" t="s">
        <v>301</v>
      </c>
      <c r="B54" t="s">
        <v>454</v>
      </c>
      <c r="C54" s="21">
        <f t="shared" ref="C54:C65" si="53">+G54-(0.042+H54*0.038)</f>
        <v>6.5914053307912154E-2</v>
      </c>
      <c r="D54" s="21">
        <f t="shared" ref="D54:D65" si="54">AVERAGE(((AB54*($AB$3/AB$3))/(AC54*($AB$3/AC$3)))-1,((AC54*($AB$3/AC$3))/(AD54*($AB$3/AD$3)))-1,((AD54*($AB$3/AD$3))/(AE54*($AB$3/AE$3)))-1,((AE54*($AB$3/AE$3))/(AF54*($AB$3/AF$3)))-1,((AF54*($AB$3/AF$3))/(AG54*($AB$3/AG$3)))-1,((AG54*($AB$3/AG$3))/(AH54*($AB$3/AH$3)))-1,((AH54*($AB$3/AH$3))/(AI54*($AB$3/AI$3)))-1,((AI54*($AB$3/AI$3))/(AJ54*($AB$3/AJ$3)))-1,((AJ54*($AB$3/AJ$3))/(AK54*($AB$3/AK$3)))-1,((AK54*($AB$3/AK$3))/(AL54*($AB$3/AL$3)))-1)</f>
        <v>-1.571919311887171E-2</v>
      </c>
      <c r="E54" s="50">
        <f t="shared" ref="E54:E65" si="55">+M54-1</f>
        <v>3.2300000000000004</v>
      </c>
      <c r="G54" s="18">
        <f t="shared" ref="G54:G79" si="56">+T54/Z54</f>
        <v>0.11209405330791215</v>
      </c>
      <c r="H54" s="1">
        <f t="shared" si="19"/>
        <v>0.11</v>
      </c>
      <c r="I54" s="18">
        <f t="shared" si="20"/>
        <v>0.10329405330791215</v>
      </c>
      <c r="J54" s="18">
        <f t="shared" ref="J54:J65" si="57">AVERAGE(((AB54*($AB$3/AB$3))/(AC54*($AB$3/AC$3)))-1,((AC54*($AB$3/AC$3))/(AD54*($AB$3/AD$3)))-1,((AD54*($AB$3/AD$3))/(AE54*($AB$3/AE$3)))-1,((AE54*($AB$3/AE$3))/(AF54*($AB$3/AF$3)))-1,((AF54*($AB$3/AF$3))/(AG54*($AB$3/AG$3)))-1)</f>
        <v>-5.623363721516372E-3</v>
      </c>
      <c r="K54" s="19">
        <f t="shared" si="21"/>
        <v>1.2067966891599891</v>
      </c>
      <c r="L54">
        <v>0.11</v>
      </c>
      <c r="M54">
        <v>4.2300000000000004</v>
      </c>
      <c r="O54" s="27">
        <v>2597.3616200000001</v>
      </c>
      <c r="P54" s="27">
        <v>3169.8856000000001</v>
      </c>
      <c r="Q54" s="27">
        <v>2663.3380000000002</v>
      </c>
      <c r="R54" s="27">
        <v>2906.6697999999997</v>
      </c>
      <c r="S54" s="27">
        <v>2934.7420000000002</v>
      </c>
      <c r="T54" s="28">
        <f t="shared" si="22"/>
        <v>2854.3994040000002</v>
      </c>
      <c r="V54" s="24">
        <v>26045.4</v>
      </c>
      <c r="W54" s="24">
        <v>25452.799999999999</v>
      </c>
      <c r="X54" s="24">
        <v>25231.9</v>
      </c>
      <c r="Y54" s="24">
        <v>25127.200000000001</v>
      </c>
      <c r="Z54" s="28">
        <f t="shared" ref="Z54:Z79" si="58">AVERAGE(V54:Y54)</f>
        <v>25464.325000000001</v>
      </c>
      <c r="AB54">
        <v>19857</v>
      </c>
      <c r="AC54">
        <v>20094</v>
      </c>
      <c r="AD54">
        <v>18993</v>
      </c>
      <c r="AE54">
        <v>18127</v>
      </c>
      <c r="AF54">
        <v>17627</v>
      </c>
      <c r="AG54">
        <v>16865</v>
      </c>
      <c r="AH54">
        <v>15740</v>
      </c>
      <c r="AI54">
        <v>15620</v>
      </c>
      <c r="AJ54">
        <v>16563</v>
      </c>
      <c r="AK54">
        <v>17630</v>
      </c>
      <c r="AL54">
        <v>17910</v>
      </c>
      <c r="AM54">
        <v>17774</v>
      </c>
      <c r="AN54">
        <v>16658</v>
      </c>
      <c r="AO54">
        <v>14880</v>
      </c>
      <c r="AP54">
        <v>14636</v>
      </c>
      <c r="AT54">
        <v>19800.599999999999</v>
      </c>
      <c r="AU54">
        <v>19857.2</v>
      </c>
      <c r="AV54">
        <v>20094.2</v>
      </c>
      <c r="AW54">
        <v>18992.8</v>
      </c>
      <c r="AX54">
        <v>18127</v>
      </c>
      <c r="AZ54" s="19">
        <f t="shared" si="15"/>
        <v>19374.36</v>
      </c>
      <c r="BB54" s="35" t="s">
        <v>205</v>
      </c>
      <c r="BC54" t="s">
        <v>234</v>
      </c>
      <c r="BD54" s="18">
        <f t="shared" ref="BD54:BD65" si="59">AVERAGE(((AB54*($AB$3/AB$3))/(AC54*($AB$3/AC$3)))-1,((AC54*($AB$3/AC$3))/(AD54*($AB$3/AD$3)))-1,((AD54*($AB$3/AD$3))/(AE54*($AB$3/AE$3)))-1,((AE54*($AB$3/AE$3))/(AF54*($AB$3/AF$3)))-1,((AF54*($AB$3/AF$3))/(AG54*($AB$3/AG$3)))-1,((AG54*($AB$3/AG$3))/(AH54*($AB$3/AH$3)))-1,((AH54*($AB$3/AH$3))/(AI54*($AB$3/AI$3)))-1,((AI54*($AB$3/AI$3))/(AJ54*($AB$3/AJ$3)))-1,((AJ54*($AB$3/AJ$3))/(AK54*($AB$3/AK$3)))-1,((AK54*($AB$3/AK$3))/(AL54*($AB$3/AL$3)))-1,((AL54*($AB$3/AL$3))/(AM54*($AB$3/AM$3)))-1,((AM54*($AB$3/AM$3))/(AN54*($AB$3/AN$3)))-1,((AN54*($AB$3/AN$3))/(AO54*($AB$3/AO$3)))-1,((AO54*($AB$3/AO$3))/(AP54*($AB$3/AP$3)))-1)</f>
        <v>-2.3734027832026223E-3</v>
      </c>
      <c r="BF54" t="s">
        <v>98</v>
      </c>
      <c r="BG54">
        <v>36118642688</v>
      </c>
      <c r="BH54">
        <v>65.06</v>
      </c>
      <c r="BI54" t="s">
        <v>75</v>
      </c>
    </row>
    <row r="55" spans="1:61" ht="15.45" customHeight="1" x14ac:dyDescent="0.3">
      <c r="A55" t="s">
        <v>302</v>
      </c>
      <c r="B55" t="s">
        <v>455</v>
      </c>
      <c r="C55" s="21">
        <f t="shared" si="53"/>
        <v>9.9848448388308669E-2</v>
      </c>
      <c r="D55" s="21">
        <f t="shared" si="54"/>
        <v>-2.5467488087644506E-2</v>
      </c>
      <c r="E55" s="50">
        <f t="shared" si="55"/>
        <v>10</v>
      </c>
      <c r="G55" s="18">
        <f t="shared" si="56"/>
        <v>0.16540844838830868</v>
      </c>
      <c r="H55" s="1">
        <f>+L55</f>
        <v>0.62</v>
      </c>
      <c r="I55" s="18">
        <f t="shared" si="20"/>
        <v>0.11580844838830867</v>
      </c>
      <c r="J55" s="18">
        <f t="shared" si="57"/>
        <v>2.2505054986543448E-2</v>
      </c>
      <c r="K55" s="19">
        <f>AVERAGE((V55-W55)/W55*100,(W55-X55)/X55*100,(X55-Y55)/Y55*100)</f>
        <v>1.7374873212176094</v>
      </c>
      <c r="L55">
        <v>0.62</v>
      </c>
      <c r="M55">
        <v>11</v>
      </c>
      <c r="N55" s="17"/>
      <c r="O55" s="27">
        <v>12501.88999</v>
      </c>
      <c r="P55" s="27">
        <v>12263.25</v>
      </c>
      <c r="Q55" s="27">
        <v>11262.468000000001</v>
      </c>
      <c r="R55" s="27">
        <v>10213.843000000001</v>
      </c>
      <c r="S55" s="27">
        <v>8794.0750000000007</v>
      </c>
      <c r="T55" s="28">
        <f>AVERAGE(O55:S55)</f>
        <v>11007.105198000001</v>
      </c>
      <c r="U55" s="17"/>
      <c r="V55" s="24">
        <v>68380</v>
      </c>
      <c r="W55" s="24">
        <v>65267</v>
      </c>
      <c r="X55" s="24">
        <v>67475</v>
      </c>
      <c r="Y55" s="24">
        <v>65058</v>
      </c>
      <c r="Z55" s="23">
        <f t="shared" si="58"/>
        <v>66545</v>
      </c>
      <c r="AB55">
        <v>45754</v>
      </c>
      <c r="AC55">
        <v>43004</v>
      </c>
      <c r="AD55">
        <v>38655</v>
      </c>
      <c r="AE55">
        <v>33014</v>
      </c>
      <c r="AF55">
        <v>37266</v>
      </c>
      <c r="AG55">
        <v>34300</v>
      </c>
      <c r="AH55">
        <v>36212</v>
      </c>
      <c r="AI55">
        <v>41863</v>
      </c>
      <c r="AJ55">
        <v>44294</v>
      </c>
      <c r="AK55">
        <v>45998</v>
      </c>
      <c r="AL55">
        <v>46854</v>
      </c>
      <c r="AM55">
        <v>48017</v>
      </c>
      <c r="AN55">
        <v>46542</v>
      </c>
      <c r="AO55">
        <v>35119</v>
      </c>
      <c r="AP55">
        <v>30990</v>
      </c>
      <c r="AT55" s="3">
        <v>46366</v>
      </c>
      <c r="AU55" s="3">
        <v>45754</v>
      </c>
      <c r="AV55" s="3">
        <v>43004</v>
      </c>
      <c r="AW55" s="3">
        <v>38655</v>
      </c>
      <c r="AX55" s="3">
        <v>33014</v>
      </c>
      <c r="AY55" s="3"/>
      <c r="AZ55" s="19">
        <f t="shared" si="15"/>
        <v>41358.6</v>
      </c>
      <c r="BB55" s="32" t="s">
        <v>136</v>
      </c>
      <c r="BC55" t="s">
        <v>235</v>
      </c>
      <c r="BD55" s="18">
        <f t="shared" si="59"/>
        <v>8.3895612767366078E-3</v>
      </c>
      <c r="BF55" t="s">
        <v>27</v>
      </c>
      <c r="BG55">
        <v>276043825152</v>
      </c>
      <c r="BH55">
        <v>64.08</v>
      </c>
      <c r="BI55" t="s">
        <v>75</v>
      </c>
    </row>
    <row r="56" spans="1:61" ht="15.45" customHeight="1" x14ac:dyDescent="0.3">
      <c r="A56" t="s">
        <v>303</v>
      </c>
      <c r="B56" t="s">
        <v>456</v>
      </c>
      <c r="C56" s="21">
        <f t="shared" si="53"/>
        <v>2.746962995225731E-2</v>
      </c>
      <c r="D56" s="21">
        <f t="shared" si="54"/>
        <v>5.7399568016122116E-3</v>
      </c>
      <c r="E56" s="50">
        <f t="shared" si="55"/>
        <v>12.5</v>
      </c>
      <c r="G56" s="18">
        <f t="shared" si="56"/>
        <v>8.9989629952257316E-2</v>
      </c>
      <c r="H56" s="1">
        <f>+L56</f>
        <v>0.54</v>
      </c>
      <c r="I56" s="18">
        <f t="shared" si="20"/>
        <v>4.6789629952257314E-2</v>
      </c>
      <c r="J56" s="18">
        <f t="shared" si="57"/>
        <v>3.146261334267577E-2</v>
      </c>
      <c r="K56" s="19">
        <f>AVERAGE((V56-W56)/W56*100,(W56-X56)/X56*100,(X56-Y56)/Y56*100)</f>
        <v>1.6244098277614316</v>
      </c>
      <c r="L56">
        <v>0.54</v>
      </c>
      <c r="M56">
        <v>13.5</v>
      </c>
      <c r="N56" s="17"/>
      <c r="O56" s="29">
        <v>8360.9547600000005</v>
      </c>
      <c r="P56" s="29">
        <v>8179.4539999999997</v>
      </c>
      <c r="Q56" s="29">
        <v>6901.9549999999999</v>
      </c>
      <c r="R56" s="29">
        <v>3892</v>
      </c>
      <c r="S56" s="29">
        <v>4897.2219999999998</v>
      </c>
      <c r="T56" s="28">
        <f>AVERAGE(O56:S56)</f>
        <v>6446.3171520000005</v>
      </c>
      <c r="U56" s="17"/>
      <c r="V56" s="24">
        <v>73567</v>
      </c>
      <c r="W56" s="24">
        <v>70860</v>
      </c>
      <c r="X56" s="24">
        <v>71960</v>
      </c>
      <c r="Y56" s="24">
        <v>70149</v>
      </c>
      <c r="Z56" s="23">
        <f t="shared" si="58"/>
        <v>71634</v>
      </c>
      <c r="AB56">
        <v>91471</v>
      </c>
      <c r="AC56">
        <v>86392</v>
      </c>
      <c r="AD56">
        <v>79474</v>
      </c>
      <c r="AE56">
        <v>70372</v>
      </c>
      <c r="AF56">
        <v>67161</v>
      </c>
      <c r="AG56">
        <v>64661</v>
      </c>
      <c r="AH56">
        <v>63525</v>
      </c>
      <c r="AI56">
        <v>62799</v>
      </c>
      <c r="AJ56">
        <v>63056</v>
      </c>
      <c r="AK56">
        <v>66683</v>
      </c>
      <c r="AL56">
        <v>66415</v>
      </c>
      <c r="AM56">
        <v>65492</v>
      </c>
      <c r="AN56">
        <v>66504</v>
      </c>
      <c r="AO56">
        <v>57838</v>
      </c>
      <c r="AP56">
        <v>43232</v>
      </c>
      <c r="AT56" s="11">
        <v>91920</v>
      </c>
      <c r="AU56" s="11">
        <v>91471</v>
      </c>
      <c r="AV56" s="11">
        <v>86392</v>
      </c>
      <c r="AW56" s="11">
        <v>79474</v>
      </c>
      <c r="AX56" s="11">
        <v>70372</v>
      </c>
      <c r="AY56" s="11"/>
      <c r="AZ56" s="19">
        <f t="shared" si="15"/>
        <v>83925.8</v>
      </c>
      <c r="BB56" s="32" t="s">
        <v>140</v>
      </c>
      <c r="BC56" t="s">
        <v>235</v>
      </c>
      <c r="BD56" s="18">
        <f t="shared" si="59"/>
        <v>3.2327081855570095E-2</v>
      </c>
      <c r="BF56" t="s">
        <v>31</v>
      </c>
      <c r="BG56">
        <v>224251756544</v>
      </c>
      <c r="BH56">
        <v>163.44999999999999</v>
      </c>
      <c r="BI56" t="s">
        <v>75</v>
      </c>
    </row>
    <row r="57" spans="1:61" ht="15.45" customHeight="1" x14ac:dyDescent="0.3">
      <c r="A57" t="s">
        <v>304</v>
      </c>
      <c r="B57" t="s">
        <v>457</v>
      </c>
      <c r="C57" s="21">
        <f t="shared" si="53"/>
        <v>0.19011023155601281</v>
      </c>
      <c r="D57" s="21">
        <f t="shared" si="54"/>
        <v>-1.1079564302635337E-2</v>
      </c>
      <c r="E57" s="50">
        <f t="shared" si="55"/>
        <v>11</v>
      </c>
      <c r="G57" s="18">
        <f t="shared" si="56"/>
        <v>0.25757023155601283</v>
      </c>
      <c r="H57" s="1">
        <f t="shared" ref="H57:H58" si="60">+L57</f>
        <v>0.67</v>
      </c>
      <c r="I57" s="18">
        <f t="shared" si="20"/>
        <v>0.20397023155601282</v>
      </c>
      <c r="J57" s="18">
        <f t="shared" si="57"/>
        <v>-2.8540303348570429E-2</v>
      </c>
      <c r="K57" s="19">
        <f t="shared" ref="K57:K58" si="61">AVERAGE((V57-W57)/W57*100,(W57-X57)/X57*100,(X57-Y57)/Y57*100)</f>
        <v>-7.0947397511296089</v>
      </c>
      <c r="L57">
        <v>0.67</v>
      </c>
      <c r="M57">
        <v>12</v>
      </c>
      <c r="O57" s="27">
        <v>9685.9223000000002</v>
      </c>
      <c r="P57" s="27">
        <v>9119</v>
      </c>
      <c r="Q57" s="27">
        <v>6833.7</v>
      </c>
      <c r="R57" s="27">
        <v>4152.6589999999997</v>
      </c>
      <c r="S57" s="27">
        <v>7447.2568899999997</v>
      </c>
      <c r="T57" s="28">
        <f t="shared" ref="T57:T58" si="62">AVERAGE(O57:S57)</f>
        <v>7447.7076379999999</v>
      </c>
      <c r="V57" s="24">
        <v>27386</v>
      </c>
      <c r="W57" s="24">
        <v>25864</v>
      </c>
      <c r="X57" s="24">
        <v>27505</v>
      </c>
      <c r="Y57" s="24">
        <v>34906</v>
      </c>
      <c r="Z57" s="28">
        <f t="shared" si="58"/>
        <v>28915.25</v>
      </c>
      <c r="AB57">
        <v>20502</v>
      </c>
      <c r="AC57">
        <v>20688</v>
      </c>
      <c r="AD57">
        <v>21111</v>
      </c>
      <c r="AE57">
        <v>20841</v>
      </c>
      <c r="AF57">
        <v>19796</v>
      </c>
      <c r="AG57">
        <v>19627</v>
      </c>
      <c r="AH57">
        <v>19494</v>
      </c>
      <c r="AI57">
        <v>19337</v>
      </c>
      <c r="AJ57">
        <v>18854</v>
      </c>
      <c r="AK57">
        <v>17945</v>
      </c>
      <c r="AL57">
        <v>17663</v>
      </c>
      <c r="AM57">
        <v>17500</v>
      </c>
      <c r="AN57">
        <v>16619</v>
      </c>
      <c r="AO57">
        <v>16892</v>
      </c>
      <c r="AP57">
        <v>16824</v>
      </c>
      <c r="AT57">
        <v>20362</v>
      </c>
      <c r="AU57">
        <v>20502</v>
      </c>
      <c r="AV57">
        <v>20688</v>
      </c>
      <c r="AW57">
        <v>21111</v>
      </c>
      <c r="AX57">
        <v>20841</v>
      </c>
      <c r="AZ57" s="19">
        <f t="shared" si="15"/>
        <v>20700.8</v>
      </c>
      <c r="BB57" s="34" t="s">
        <v>198</v>
      </c>
      <c r="BC57" t="s">
        <v>225</v>
      </c>
      <c r="BD57" s="18">
        <f t="shared" si="59"/>
        <v>-1.0201277388057492E-2</v>
      </c>
    </row>
    <row r="58" spans="1:61" ht="15.45" customHeight="1" x14ac:dyDescent="0.3">
      <c r="A58" t="s">
        <v>305</v>
      </c>
      <c r="B58" t="s">
        <v>458</v>
      </c>
      <c r="C58" s="21">
        <f t="shared" si="53"/>
        <v>-1.8875729600731472E-2</v>
      </c>
      <c r="D58" s="21">
        <f t="shared" si="54"/>
        <v>1.5390594571697424E-2</v>
      </c>
      <c r="E58" s="50">
        <f t="shared" si="55"/>
        <v>-1.0000000000000009E-2</v>
      </c>
      <c r="G58" s="18">
        <f t="shared" si="56"/>
        <v>3.4144270399268525E-2</v>
      </c>
      <c r="H58" s="1">
        <f t="shared" si="60"/>
        <v>0.28999999999999998</v>
      </c>
      <c r="I58" s="18">
        <f t="shared" si="20"/>
        <v>1.0944270399268527E-2</v>
      </c>
      <c r="J58" s="18">
        <f t="shared" si="57"/>
        <v>-3.1411640983923086E-2</v>
      </c>
      <c r="K58" s="19">
        <f t="shared" si="61"/>
        <v>-4.9003515728002016</v>
      </c>
      <c r="L58">
        <v>0.28999999999999998</v>
      </c>
      <c r="M58">
        <v>0.99</v>
      </c>
      <c r="O58" s="27">
        <v>-3279.6480000000001</v>
      </c>
      <c r="P58" s="27">
        <v>-3279.6480000000001</v>
      </c>
      <c r="Q58" s="27">
        <v>8499.0380000000005</v>
      </c>
      <c r="R58" s="27">
        <v>9001.9439999999995</v>
      </c>
      <c r="S58" s="27">
        <v>8570.1</v>
      </c>
      <c r="T58" s="28">
        <f t="shared" si="62"/>
        <v>3902.3571999999999</v>
      </c>
      <c r="V58" s="24">
        <v>95755</v>
      </c>
      <c r="W58" s="24">
        <v>128990</v>
      </c>
      <c r="X58" s="24">
        <v>116293</v>
      </c>
      <c r="Y58" s="24">
        <v>116123</v>
      </c>
      <c r="Z58" s="28">
        <f t="shared" si="58"/>
        <v>114290.25</v>
      </c>
      <c r="AB58" s="24">
        <v>34</v>
      </c>
      <c r="AC58" s="24">
        <v>34</v>
      </c>
      <c r="AD58" s="24">
        <v>35</v>
      </c>
      <c r="AE58" s="24">
        <v>33</v>
      </c>
      <c r="AF58" s="24">
        <v>33</v>
      </c>
      <c r="AG58" s="24">
        <v>33</v>
      </c>
      <c r="AH58" s="24">
        <v>26</v>
      </c>
      <c r="AI58" s="24">
        <v>20</v>
      </c>
      <c r="AJ58" s="24">
        <v>20</v>
      </c>
      <c r="AK58" s="24">
        <v>23</v>
      </c>
      <c r="AL58">
        <v>24</v>
      </c>
      <c r="AM58" s="24">
        <v>24</v>
      </c>
      <c r="AN58" s="24">
        <v>25</v>
      </c>
      <c r="AO58" s="24">
        <v>23</v>
      </c>
      <c r="AP58">
        <v>22</v>
      </c>
      <c r="AT58">
        <v>27283</v>
      </c>
      <c r="AU58">
        <v>27283</v>
      </c>
      <c r="AV58">
        <v>27655</v>
      </c>
      <c r="AW58">
        <v>25684</v>
      </c>
      <c r="AX58">
        <v>25776</v>
      </c>
      <c r="AZ58" s="19">
        <f t="shared" si="15"/>
        <v>26736.2</v>
      </c>
      <c r="BB58" s="32" t="s">
        <v>190</v>
      </c>
      <c r="BC58" t="s">
        <v>225</v>
      </c>
      <c r="BD58" s="18">
        <f t="shared" si="59"/>
        <v>1.1591794273162648E-2</v>
      </c>
    </row>
    <row r="59" spans="1:61" ht="15.45" customHeight="1" x14ac:dyDescent="0.3">
      <c r="A59" t="s">
        <v>306</v>
      </c>
      <c r="B59" t="s">
        <v>459</v>
      </c>
      <c r="C59" s="21">
        <f t="shared" si="53"/>
        <v>0.24061667621063115</v>
      </c>
      <c r="D59" s="21">
        <f t="shared" si="54"/>
        <v>-1.3371618481410098E-2</v>
      </c>
      <c r="E59" s="50">
        <f t="shared" si="55"/>
        <v>-16</v>
      </c>
      <c r="G59" s="18">
        <f t="shared" si="56"/>
        <v>0.30389667621063116</v>
      </c>
      <c r="H59" s="1">
        <f t="shared" ref="H59:H91" si="63">+L59</f>
        <v>0.56000000000000005</v>
      </c>
      <c r="I59" s="18">
        <f t="shared" si="20"/>
        <v>0.25909667621063115</v>
      </c>
      <c r="J59" s="18">
        <f t="shared" si="57"/>
        <v>-3.0803417104728449E-3</v>
      </c>
      <c r="K59" s="19">
        <f t="shared" ref="K59:K91" si="64">AVERAGE((V59-W59)/W59*100,(W59-X59)/X59*100,(X59-Y59)/Y59*100)</f>
        <v>30.457221204469345</v>
      </c>
      <c r="L59">
        <v>0.56000000000000005</v>
      </c>
      <c r="M59">
        <v>-15</v>
      </c>
      <c r="O59" s="27">
        <v>11387</v>
      </c>
      <c r="P59" s="27">
        <v>9390.0400000000009</v>
      </c>
      <c r="Q59" s="27">
        <v>9636</v>
      </c>
      <c r="R59" s="27">
        <v>9737</v>
      </c>
      <c r="S59" s="27">
        <v>8674</v>
      </c>
      <c r="T59" s="28">
        <f>AVERAGE(O59:S59)</f>
        <v>9764.8080000000009</v>
      </c>
      <c r="V59" s="24">
        <v>43789</v>
      </c>
      <c r="W59" s="24">
        <v>40554</v>
      </c>
      <c r="X59" s="24">
        <v>21708</v>
      </c>
      <c r="Y59" s="24">
        <v>22477</v>
      </c>
      <c r="Z59" s="23">
        <f t="shared" si="58"/>
        <v>32132</v>
      </c>
      <c r="AB59">
        <v>35174</v>
      </c>
      <c r="AC59">
        <v>31762</v>
      </c>
      <c r="AD59">
        <v>31405</v>
      </c>
      <c r="AE59">
        <v>28694</v>
      </c>
      <c r="AF59">
        <v>29805</v>
      </c>
      <c r="AG59">
        <v>29625</v>
      </c>
      <c r="AH59">
        <v>28748</v>
      </c>
      <c r="AI59">
        <v>26685</v>
      </c>
      <c r="AJ59">
        <v>26794</v>
      </c>
      <c r="AK59">
        <v>29767</v>
      </c>
      <c r="AL59">
        <v>31217</v>
      </c>
      <c r="AM59">
        <v>31377</v>
      </c>
      <c r="AN59">
        <v>31097</v>
      </c>
      <c r="AO59">
        <v>27208</v>
      </c>
      <c r="AP59">
        <v>25035</v>
      </c>
      <c r="AT59">
        <v>37219</v>
      </c>
      <c r="AU59">
        <v>35174</v>
      </c>
      <c r="AV59">
        <v>31762</v>
      </c>
      <c r="AW59">
        <v>31405</v>
      </c>
      <c r="AX59">
        <v>28694</v>
      </c>
      <c r="AZ59" s="19">
        <f t="shared" si="15"/>
        <v>32850.800000000003</v>
      </c>
      <c r="BB59" s="32" t="s">
        <v>146</v>
      </c>
      <c r="BC59" t="s">
        <v>225</v>
      </c>
      <c r="BD59" s="18">
        <f t="shared" si="59"/>
        <v>8.9935902013002901E-4</v>
      </c>
      <c r="BF59" t="s">
        <v>36</v>
      </c>
      <c r="BG59">
        <v>206885666816</v>
      </c>
      <c r="BH59">
        <v>133.06</v>
      </c>
      <c r="BI59" t="s">
        <v>75</v>
      </c>
    </row>
    <row r="60" spans="1:61" ht="15.45" customHeight="1" x14ac:dyDescent="0.3">
      <c r="A60" t="s">
        <v>307</v>
      </c>
      <c r="B60" t="s">
        <v>460</v>
      </c>
      <c r="C60" s="21">
        <f t="shared" si="53"/>
        <v>0.20234928988061257</v>
      </c>
      <c r="D60" s="21">
        <f t="shared" si="54"/>
        <v>3.6986953872010876E-2</v>
      </c>
      <c r="E60" s="50">
        <f t="shared" si="55"/>
        <v>12.2</v>
      </c>
      <c r="G60" s="18">
        <f t="shared" si="56"/>
        <v>0.28348928988061256</v>
      </c>
      <c r="H60" s="1">
        <f t="shared" si="63"/>
        <v>1.03</v>
      </c>
      <c r="I60" s="18">
        <f t="shared" si="20"/>
        <v>0.20108928988061256</v>
      </c>
      <c r="J60" s="18">
        <f t="shared" si="57"/>
        <v>1.9109034266812631E-2</v>
      </c>
      <c r="K60" s="19">
        <f t="shared" si="64"/>
        <v>4.9019424643456659</v>
      </c>
      <c r="L60">
        <v>1.03</v>
      </c>
      <c r="M60">
        <v>13.2</v>
      </c>
      <c r="N60" s="17"/>
      <c r="O60" s="27">
        <v>5539</v>
      </c>
      <c r="P60" s="27">
        <v>5064</v>
      </c>
      <c r="Q60" s="27">
        <v>6251</v>
      </c>
      <c r="R60" s="27">
        <v>5989</v>
      </c>
      <c r="T60" s="28">
        <f t="shared" ref="T60:T123" si="65">AVERAGE(O60:S60)</f>
        <v>5710.75</v>
      </c>
      <c r="U60" s="17"/>
      <c r="V60" s="24">
        <v>20569</v>
      </c>
      <c r="W60" s="24">
        <v>21314</v>
      </c>
      <c r="X60" s="24">
        <v>20729</v>
      </c>
      <c r="Y60" s="24">
        <v>17966</v>
      </c>
      <c r="Z60" s="23">
        <f t="shared" si="58"/>
        <v>20144.5</v>
      </c>
      <c r="AB60">
        <v>51362</v>
      </c>
      <c r="AC60">
        <v>51217</v>
      </c>
      <c r="AD60">
        <v>46710</v>
      </c>
      <c r="AE60">
        <v>44538</v>
      </c>
      <c r="AF60">
        <v>37403</v>
      </c>
      <c r="AG60">
        <v>39117</v>
      </c>
      <c r="AH60">
        <v>36397</v>
      </c>
      <c r="AI60">
        <v>34350</v>
      </c>
      <c r="AJ60">
        <v>32376</v>
      </c>
      <c r="AK60">
        <v>30601</v>
      </c>
      <c r="AL60">
        <v>27799</v>
      </c>
      <c r="AM60">
        <v>25313</v>
      </c>
      <c r="AN60">
        <v>23331</v>
      </c>
      <c r="AO60">
        <v>20117</v>
      </c>
      <c r="AP60">
        <v>19014</v>
      </c>
      <c r="AT60">
        <v>51362</v>
      </c>
      <c r="AU60">
        <v>51217</v>
      </c>
      <c r="AV60">
        <v>46710</v>
      </c>
      <c r="AW60">
        <v>44538</v>
      </c>
      <c r="AZ60" s="19">
        <f t="shared" si="15"/>
        <v>48456.75</v>
      </c>
      <c r="BB60" s="32" t="s">
        <v>174</v>
      </c>
      <c r="BC60" t="s">
        <v>247</v>
      </c>
      <c r="BD60" s="18">
        <f t="shared" si="59"/>
        <v>4.8599498519878041E-2</v>
      </c>
      <c r="BF60" t="s">
        <v>66</v>
      </c>
      <c r="BG60">
        <v>117249138688</v>
      </c>
      <c r="BH60">
        <v>78.77</v>
      </c>
      <c r="BI60" t="s">
        <v>75</v>
      </c>
    </row>
    <row r="61" spans="1:61" ht="15.45" customHeight="1" x14ac:dyDescent="0.3">
      <c r="A61" t="s">
        <v>308</v>
      </c>
      <c r="B61" t="s">
        <v>461</v>
      </c>
      <c r="C61" s="21">
        <f t="shared" si="53"/>
        <v>6.5758144278365571E-2</v>
      </c>
      <c r="D61" s="21">
        <f t="shared" si="54"/>
        <v>5.8644697624934107E-2</v>
      </c>
      <c r="E61" s="50">
        <f t="shared" si="55"/>
        <v>18.96</v>
      </c>
      <c r="G61" s="18">
        <f t="shared" si="56"/>
        <v>0.15221814427836558</v>
      </c>
      <c r="H61" s="1">
        <f t="shared" ref="H61:H65" si="66">+L61</f>
        <v>1.17</v>
      </c>
      <c r="I61" s="18">
        <f t="shared" ref="I61:I65" si="67">+G61-(H61*0.08)</f>
        <v>5.8618144278365578E-2</v>
      </c>
      <c r="J61" s="18">
        <f t="shared" si="57"/>
        <v>1.6264448665834385E-2</v>
      </c>
      <c r="K61" s="19">
        <f t="shared" ref="K61:K65" si="68">AVERAGE((V61-W61)/W61*100,(W61-X61)/X61*100,(X61-Y61)/Y61*100)</f>
        <v>4.0512117448812246</v>
      </c>
      <c r="L61">
        <v>1.17</v>
      </c>
      <c r="M61">
        <v>19.96</v>
      </c>
      <c r="O61" s="27">
        <v>3005.6190099999999</v>
      </c>
      <c r="P61" s="27">
        <v>2864.8887999999997</v>
      </c>
      <c r="Q61" s="27">
        <v>2435.085</v>
      </c>
      <c r="R61" s="27">
        <v>2265.5058799999997</v>
      </c>
      <c r="S61" s="27">
        <v>2371.23</v>
      </c>
      <c r="T61" s="28">
        <f t="shared" ref="T61:T65" si="69">AVERAGE(O61:S61)</f>
        <v>2588.4657379999999</v>
      </c>
      <c r="V61" s="24">
        <v>17973</v>
      </c>
      <c r="W61" s="24">
        <v>17838.5</v>
      </c>
      <c r="X61" s="24">
        <v>16215.3</v>
      </c>
      <c r="Y61" s="24">
        <v>15993.1</v>
      </c>
      <c r="Z61" s="23">
        <f t="shared" si="58"/>
        <v>17004.975000000002</v>
      </c>
      <c r="AB61">
        <v>23052</v>
      </c>
      <c r="AC61">
        <v>22149</v>
      </c>
      <c r="AD61">
        <v>19945</v>
      </c>
      <c r="AE61">
        <v>18362</v>
      </c>
      <c r="AF61">
        <v>17901</v>
      </c>
      <c r="AG61">
        <v>17534</v>
      </c>
      <c r="AH61">
        <v>14984</v>
      </c>
      <c r="AI61">
        <v>11856</v>
      </c>
      <c r="AJ61">
        <v>11339</v>
      </c>
      <c r="AK61">
        <v>11130</v>
      </c>
      <c r="AL61">
        <v>10186</v>
      </c>
      <c r="AM61">
        <v>9534</v>
      </c>
      <c r="AN61">
        <v>8766</v>
      </c>
      <c r="AO61">
        <v>7776</v>
      </c>
      <c r="AP61">
        <v>7094</v>
      </c>
      <c r="AT61">
        <v>23053.5</v>
      </c>
      <c r="AU61">
        <v>23051.9</v>
      </c>
      <c r="AV61">
        <v>22148.9</v>
      </c>
      <c r="AW61">
        <v>19944.599999999999</v>
      </c>
      <c r="AX61">
        <v>18361.7</v>
      </c>
      <c r="AZ61" s="19">
        <f t="shared" ref="AZ61:AZ65" si="70">AVERAGE(AT61:AX61)</f>
        <v>21312.12</v>
      </c>
      <c r="BB61" s="32" t="s">
        <v>197</v>
      </c>
      <c r="BC61" t="s">
        <v>248</v>
      </c>
      <c r="BD61" s="18">
        <f t="shared" si="59"/>
        <v>6.2588436826813976E-2</v>
      </c>
    </row>
    <row r="62" spans="1:61" ht="15.45" customHeight="1" x14ac:dyDescent="0.3">
      <c r="A62" t="s">
        <v>309</v>
      </c>
      <c r="B62" t="s">
        <v>462</v>
      </c>
      <c r="C62" s="21">
        <f t="shared" si="53"/>
        <v>-3.8873184826665186E-3</v>
      </c>
      <c r="D62" s="21">
        <f t="shared" si="54"/>
        <v>-1.9814978852714472E-2</v>
      </c>
      <c r="E62" s="50">
        <f t="shared" si="55"/>
        <v>6</v>
      </c>
      <c r="G62" s="18">
        <f t="shared" si="56"/>
        <v>7.6112681517333483E-2</v>
      </c>
      <c r="H62" s="1">
        <f t="shared" si="66"/>
        <v>1</v>
      </c>
      <c r="I62" s="18">
        <f t="shared" si="67"/>
        <v>-3.8873184826665186E-3</v>
      </c>
      <c r="J62" s="18">
        <f t="shared" si="57"/>
        <v>-3.6937952486204198E-2</v>
      </c>
      <c r="K62" s="19">
        <f t="shared" si="68"/>
        <v>1.1750470746254595</v>
      </c>
      <c r="L62">
        <v>1</v>
      </c>
      <c r="M62">
        <v>7</v>
      </c>
      <c r="N62" s="17"/>
      <c r="O62" s="27">
        <v>4746.8782999999994</v>
      </c>
      <c r="P62" s="27">
        <v>-6331.9920000000002</v>
      </c>
      <c r="Q62" s="27">
        <v>3954.4879999999998</v>
      </c>
      <c r="R62" s="27">
        <v>6383</v>
      </c>
      <c r="S62" s="27">
        <v>5636.6329999999998</v>
      </c>
      <c r="T62" s="28">
        <f t="shared" si="69"/>
        <v>2877.8014599999997</v>
      </c>
      <c r="U62" s="17"/>
      <c r="V62" s="24">
        <v>39059</v>
      </c>
      <c r="W62" s="24">
        <v>37453</v>
      </c>
      <c r="X62" s="24">
        <v>36976</v>
      </c>
      <c r="Y62" s="24">
        <v>37751</v>
      </c>
      <c r="Z62" s="23">
        <f t="shared" si="58"/>
        <v>37809.75</v>
      </c>
      <c r="AB62">
        <v>32681</v>
      </c>
      <c r="AC62">
        <v>34229</v>
      </c>
      <c r="AD62">
        <v>35355</v>
      </c>
      <c r="AE62">
        <v>32184</v>
      </c>
      <c r="AF62">
        <v>32136</v>
      </c>
      <c r="AG62">
        <v>32765</v>
      </c>
      <c r="AH62">
        <v>31657</v>
      </c>
      <c r="AI62">
        <v>30109</v>
      </c>
      <c r="AJ62">
        <v>30274</v>
      </c>
      <c r="AK62">
        <v>31821</v>
      </c>
      <c r="AL62">
        <v>30871</v>
      </c>
      <c r="AM62">
        <v>29904</v>
      </c>
      <c r="AN62">
        <v>29611</v>
      </c>
      <c r="AO62">
        <v>26662</v>
      </c>
      <c r="AP62">
        <v>23123</v>
      </c>
      <c r="AT62">
        <v>32638</v>
      </c>
      <c r="AU62">
        <v>32681</v>
      </c>
      <c r="AV62">
        <v>34229</v>
      </c>
      <c r="AW62">
        <v>35355</v>
      </c>
      <c r="AX62">
        <v>32184</v>
      </c>
      <c r="AZ62" s="19">
        <f t="shared" si="70"/>
        <v>33417.4</v>
      </c>
      <c r="BB62" s="32" t="s">
        <v>184</v>
      </c>
      <c r="BC62" t="s">
        <v>249</v>
      </c>
      <c r="BD62" s="18">
        <f t="shared" si="59"/>
        <v>1.4121079645281278E-3</v>
      </c>
      <c r="BF62" t="s">
        <v>88</v>
      </c>
      <c r="BG62">
        <v>72714960896</v>
      </c>
      <c r="BH62">
        <v>133.53</v>
      </c>
      <c r="BI62" t="s">
        <v>75</v>
      </c>
    </row>
    <row r="63" spans="1:61" ht="15.45" customHeight="1" x14ac:dyDescent="0.3">
      <c r="A63" t="s">
        <v>327</v>
      </c>
      <c r="B63" t="s">
        <v>463</v>
      </c>
      <c r="C63" s="21">
        <f t="shared" si="53"/>
        <v>0.15803217691952404</v>
      </c>
      <c r="D63" s="21">
        <f t="shared" si="54"/>
        <v>-2.2031848078810236E-2</v>
      </c>
      <c r="E63" s="50">
        <f t="shared" si="55"/>
        <v>69.98</v>
      </c>
      <c r="G63" s="18">
        <f>+T63/Z63</f>
        <v>0.21561217691952403</v>
      </c>
      <c r="H63" s="1">
        <f>+L63</f>
        <v>0.41</v>
      </c>
      <c r="I63" s="18">
        <f>+G63-(H63*0.08)</f>
        <v>0.18281217691952403</v>
      </c>
      <c r="J63" s="18">
        <f t="shared" si="57"/>
        <v>-1.8259093330859576E-2</v>
      </c>
      <c r="K63" s="19">
        <f>AVERAGE((V63-W63)/W63*100,(W63-X63)/X63*100,(X63-Y63)/Y63*100)</f>
        <v>-2.4646855967463686</v>
      </c>
      <c r="L63">
        <v>0.41</v>
      </c>
      <c r="M63">
        <v>70.98</v>
      </c>
      <c r="O63" s="27">
        <v>2890.44056</v>
      </c>
      <c r="P63" s="27">
        <v>2501.6080000000002</v>
      </c>
      <c r="Q63" s="27">
        <v>2202</v>
      </c>
      <c r="R63" s="27">
        <v>2064</v>
      </c>
      <c r="S63" s="27">
        <v>2596</v>
      </c>
      <c r="T63" s="28">
        <f>AVERAGE(O63:S63)</f>
        <v>2450.8097119999998</v>
      </c>
      <c r="V63" s="24">
        <v>10512</v>
      </c>
      <c r="W63" s="24">
        <v>11781</v>
      </c>
      <c r="X63" s="24">
        <v>11778</v>
      </c>
      <c r="Y63" s="24">
        <v>11396</v>
      </c>
      <c r="Z63" s="23">
        <f>AVERAGE(V63:Y63)</f>
        <v>11366.75</v>
      </c>
      <c r="AB63">
        <v>20431</v>
      </c>
      <c r="AC63">
        <v>20175</v>
      </c>
      <c r="AD63">
        <v>19440</v>
      </c>
      <c r="AE63">
        <v>19140</v>
      </c>
      <c r="AF63">
        <v>18450</v>
      </c>
      <c r="AG63">
        <v>18486</v>
      </c>
      <c r="AH63">
        <v>18348</v>
      </c>
      <c r="AI63">
        <v>18287</v>
      </c>
      <c r="AJ63">
        <v>18591</v>
      </c>
      <c r="AK63">
        <v>19724</v>
      </c>
      <c r="AL63">
        <v>19561</v>
      </c>
      <c r="AM63">
        <v>19467</v>
      </c>
      <c r="AN63">
        <v>20846</v>
      </c>
      <c r="AO63">
        <v>19746</v>
      </c>
      <c r="AP63">
        <v>19115</v>
      </c>
      <c r="AT63">
        <v>20100</v>
      </c>
      <c r="AU63">
        <v>20431</v>
      </c>
      <c r="AV63">
        <v>20175</v>
      </c>
      <c r="AW63">
        <v>19440</v>
      </c>
      <c r="AX63">
        <v>19140</v>
      </c>
      <c r="AZ63" s="19">
        <f>AVERAGE(AT63:AX63)</f>
        <v>19857.2</v>
      </c>
      <c r="BB63" s="35" t="s">
        <v>209</v>
      </c>
      <c r="BC63" t="s">
        <v>250</v>
      </c>
      <c r="BD63" s="18">
        <f t="shared" si="59"/>
        <v>-1.9666980055832055E-2</v>
      </c>
      <c r="BF63" t="s">
        <v>93</v>
      </c>
      <c r="BG63">
        <v>44930433024</v>
      </c>
      <c r="BH63">
        <v>134.72999999999999</v>
      </c>
      <c r="BI63" t="s">
        <v>75</v>
      </c>
    </row>
    <row r="64" spans="1:61" ht="15.45" customHeight="1" x14ac:dyDescent="0.3">
      <c r="A64" t="s">
        <v>310</v>
      </c>
      <c r="B64" t="s">
        <v>464</v>
      </c>
      <c r="C64" s="21">
        <f t="shared" si="53"/>
        <v>0.18744825606462887</v>
      </c>
      <c r="D64" s="21">
        <f t="shared" si="54"/>
        <v>-1.4989005072005734E-2</v>
      </c>
      <c r="E64" s="50">
        <f t="shared" si="55"/>
        <v>139</v>
      </c>
      <c r="G64" s="18">
        <f t="shared" si="56"/>
        <v>0.24502825606462886</v>
      </c>
      <c r="H64" s="1">
        <f t="shared" si="66"/>
        <v>0.41</v>
      </c>
      <c r="I64" s="18">
        <f t="shared" si="67"/>
        <v>0.21222825606462886</v>
      </c>
      <c r="J64" s="18">
        <f t="shared" si="57"/>
        <v>6.7312009577302993E-3</v>
      </c>
      <c r="K64" s="19">
        <f t="shared" si="68"/>
        <v>0.22132362639404266</v>
      </c>
      <c r="L64">
        <v>0.41</v>
      </c>
      <c r="M64">
        <v>140</v>
      </c>
      <c r="N64" s="17"/>
      <c r="O64" s="27">
        <v>2895.6082000000001</v>
      </c>
      <c r="P64" s="27">
        <v>2558.0639999999999</v>
      </c>
      <c r="Q64" s="27">
        <v>2433.8690000000001</v>
      </c>
      <c r="R64" s="27">
        <v>2748.9659999999999</v>
      </c>
      <c r="S64" s="27">
        <v>2860.5680000000002</v>
      </c>
      <c r="T64" s="28">
        <f t="shared" si="69"/>
        <v>2699.4150399999999</v>
      </c>
      <c r="U64" s="17"/>
      <c r="V64" s="24">
        <v>11233</v>
      </c>
      <c r="W64" s="24">
        <v>11182</v>
      </c>
      <c r="X64" s="24">
        <v>10438</v>
      </c>
      <c r="Y64" s="24">
        <v>11214</v>
      </c>
      <c r="Z64" s="23">
        <f t="shared" si="58"/>
        <v>11016.75</v>
      </c>
      <c r="AB64">
        <v>19457</v>
      </c>
      <c r="AC64">
        <v>17967</v>
      </c>
      <c r="AD64">
        <v>17421</v>
      </c>
      <c r="AE64">
        <v>16471</v>
      </c>
      <c r="AF64">
        <v>15693</v>
      </c>
      <c r="AG64">
        <v>15544</v>
      </c>
      <c r="AH64">
        <v>15454</v>
      </c>
      <c r="AI64">
        <v>15195</v>
      </c>
      <c r="AJ64">
        <v>16034</v>
      </c>
      <c r="AK64">
        <v>17277</v>
      </c>
      <c r="AL64">
        <v>17420</v>
      </c>
      <c r="AM64">
        <v>17085</v>
      </c>
      <c r="AN64">
        <v>16734</v>
      </c>
      <c r="AO64">
        <v>15564</v>
      </c>
      <c r="AP64">
        <v>15327</v>
      </c>
      <c r="AT64">
        <v>20106</v>
      </c>
      <c r="AU64">
        <v>19457</v>
      </c>
      <c r="AV64">
        <v>17967</v>
      </c>
      <c r="AW64">
        <v>17421</v>
      </c>
      <c r="AX64">
        <v>16471</v>
      </c>
      <c r="AZ64" s="19">
        <f t="shared" si="70"/>
        <v>18284.400000000001</v>
      </c>
      <c r="BB64" s="32" t="s">
        <v>181</v>
      </c>
      <c r="BC64" t="s">
        <v>250</v>
      </c>
      <c r="BD64" s="18">
        <f t="shared" si="59"/>
        <v>-7.3840874340467032E-3</v>
      </c>
      <c r="BF64" t="s">
        <v>84</v>
      </c>
      <c r="BG64">
        <v>78947770368</v>
      </c>
      <c r="BH64">
        <v>96.63</v>
      </c>
      <c r="BI64" t="s">
        <v>75</v>
      </c>
    </row>
    <row r="65" spans="1:61" ht="15.45" customHeight="1" x14ac:dyDescent="0.3">
      <c r="A65" t="s">
        <v>311</v>
      </c>
      <c r="B65" t="s">
        <v>465</v>
      </c>
      <c r="C65" s="21">
        <f t="shared" si="53"/>
        <v>0.11114358671308622</v>
      </c>
      <c r="D65" s="21">
        <f t="shared" si="54"/>
        <v>-1.373236209691554E-2</v>
      </c>
      <c r="E65" s="50">
        <f t="shared" si="55"/>
        <v>6.36</v>
      </c>
      <c r="G65" s="18">
        <f t="shared" si="56"/>
        <v>0.16872358671308621</v>
      </c>
      <c r="H65" s="1">
        <f t="shared" si="66"/>
        <v>0.41</v>
      </c>
      <c r="I65" s="18">
        <f t="shared" si="67"/>
        <v>0.13592358671308621</v>
      </c>
      <c r="J65" s="18">
        <f t="shared" si="57"/>
        <v>5.3457876659358753E-3</v>
      </c>
      <c r="K65" s="19">
        <f t="shared" si="68"/>
        <v>0.5632718327345223</v>
      </c>
      <c r="L65">
        <v>0.41</v>
      </c>
      <c r="M65">
        <v>7.36</v>
      </c>
      <c r="N65" s="17"/>
      <c r="O65" s="27">
        <v>15842.37643</v>
      </c>
      <c r="P65" s="27">
        <v>16401.117999999999</v>
      </c>
      <c r="Q65" s="27">
        <v>15102</v>
      </c>
      <c r="R65" s="27">
        <v>15130</v>
      </c>
      <c r="S65" s="27">
        <v>14763</v>
      </c>
      <c r="T65" s="28">
        <f t="shared" si="69"/>
        <v>15447.698885999998</v>
      </c>
      <c r="U65" s="17"/>
      <c r="V65" s="24">
        <v>92028</v>
      </c>
      <c r="W65" s="24">
        <v>93028</v>
      </c>
      <c r="X65" s="24">
        <v>90647</v>
      </c>
      <c r="Y65" s="24">
        <v>90522</v>
      </c>
      <c r="Z65" s="23">
        <f t="shared" si="58"/>
        <v>91556.25</v>
      </c>
      <c r="AB65">
        <v>84039</v>
      </c>
      <c r="AC65">
        <v>82006</v>
      </c>
      <c r="AD65">
        <v>80187</v>
      </c>
      <c r="AE65">
        <v>76118</v>
      </c>
      <c r="AF65">
        <v>70950</v>
      </c>
      <c r="AG65">
        <v>67684</v>
      </c>
      <c r="AH65">
        <v>66832</v>
      </c>
      <c r="AI65">
        <v>65058</v>
      </c>
      <c r="AJ65">
        <v>65299</v>
      </c>
      <c r="AK65">
        <v>70749</v>
      </c>
      <c r="AL65">
        <v>74401</v>
      </c>
      <c r="AM65">
        <v>80116</v>
      </c>
      <c r="AN65">
        <v>82006</v>
      </c>
      <c r="AO65">
        <v>81104</v>
      </c>
      <c r="AP65">
        <v>77567</v>
      </c>
      <c r="AT65" s="3">
        <v>84039</v>
      </c>
      <c r="AU65" s="3">
        <v>82006</v>
      </c>
      <c r="AV65" s="3">
        <v>80187</v>
      </c>
      <c r="AW65" s="3">
        <v>76118</v>
      </c>
      <c r="AX65" s="3"/>
      <c r="AY65" s="3"/>
      <c r="AZ65" s="19">
        <f t="shared" si="70"/>
        <v>80587.5</v>
      </c>
      <c r="BB65" s="32" t="s">
        <v>129</v>
      </c>
      <c r="BC65" t="s">
        <v>250</v>
      </c>
      <c r="BD65" s="18">
        <f t="shared" si="59"/>
        <v>-1.8286544466396635E-2</v>
      </c>
      <c r="BF65" t="s">
        <v>20</v>
      </c>
      <c r="BG65">
        <v>422164463616</v>
      </c>
      <c r="BH65">
        <v>179.26</v>
      </c>
      <c r="BI65" t="s">
        <v>75</v>
      </c>
    </row>
    <row r="66" spans="1:61" ht="15.45" customHeight="1" x14ac:dyDescent="0.3">
      <c r="A66" s="4" t="s">
        <v>394</v>
      </c>
      <c r="B66" s="4" t="s">
        <v>394</v>
      </c>
      <c r="C66" s="21">
        <f>AVERAGE(C54:C65)</f>
        <v>0.11049395376566178</v>
      </c>
      <c r="D66" s="21">
        <f t="shared" ref="D66:E66" si="71">AVERAGE(D54:D65)</f>
        <v>-1.620321268396085E-3</v>
      </c>
      <c r="E66" s="50">
        <f t="shared" si="71"/>
        <v>22.768333333333334</v>
      </c>
      <c r="G66" s="18"/>
      <c r="H66" s="1"/>
      <c r="I66" s="18"/>
      <c r="K66" s="19"/>
      <c r="N66" s="17"/>
      <c r="U66" s="17"/>
      <c r="Z66" s="23"/>
      <c r="AT66" s="3"/>
      <c r="AU66" s="3"/>
      <c r="AV66" s="3"/>
      <c r="AW66" s="3"/>
      <c r="AX66" s="3"/>
      <c r="AY66" s="3"/>
      <c r="AZ66" s="19"/>
      <c r="BB66" s="32"/>
      <c r="BD66" s="18"/>
    </row>
    <row r="67" spans="1:61" ht="15.45" customHeight="1" x14ac:dyDescent="0.3">
      <c r="C67" s="21"/>
      <c r="D67" s="21"/>
      <c r="E67" s="50"/>
      <c r="G67" s="18"/>
      <c r="H67" s="1"/>
      <c r="I67" s="18"/>
      <c r="K67" s="19"/>
      <c r="N67" s="17"/>
      <c r="U67" s="17"/>
      <c r="Z67" s="23"/>
      <c r="AT67" s="3"/>
      <c r="AU67" s="3"/>
      <c r="AV67" s="3"/>
      <c r="AW67" s="3"/>
      <c r="AX67" s="3"/>
      <c r="AY67" s="3"/>
      <c r="AZ67" s="19"/>
      <c r="BB67" s="32"/>
      <c r="BD67" s="18"/>
    </row>
    <row r="68" spans="1:61" ht="15.45" customHeight="1" x14ac:dyDescent="0.3">
      <c r="A68" t="s">
        <v>315</v>
      </c>
      <c r="B68" t="s">
        <v>466</v>
      </c>
      <c r="C68" s="21">
        <f t="shared" ref="C68:C75" si="72">+G68-(0.042+H68*0.038)</f>
        <v>0.15206886524567775</v>
      </c>
      <c r="D68" s="21">
        <f t="shared" ref="D68:D75" si="73">AVERAGE(((AB68*($AB$3/AB$3))/(AC68*($AB$3/AC$3)))-1,((AC68*($AB$3/AC$3))/(AD68*($AB$3/AD$3)))-1,((AD68*($AB$3/AD$3))/(AE68*($AB$3/AE$3)))-1,((AE68*($AB$3/AE$3))/(AF68*($AB$3/AF$3)))-1,((AF68*($AB$3/AF$3))/(AG68*($AB$3/AG$3)))-1,((AG68*($AB$3/AG$3))/(AH68*($AB$3/AH$3)))-1,((AH68*($AB$3/AH$3))/(AI68*($AB$3/AI$3)))-1,((AI68*($AB$3/AI$3))/(AJ68*($AB$3/AJ$3)))-1,((AJ68*($AB$3/AJ$3))/(AK68*($AB$3/AK$3)))-1,((AK68*($AB$3/AK$3))/(AL68*($AB$3/AL$3)))-1)</f>
        <v>-1.7386857092882645E-2</v>
      </c>
      <c r="E68" s="50">
        <f t="shared" ref="E68:E75" si="74">+M68-1</f>
        <v>5.18</v>
      </c>
      <c r="G68" s="18">
        <f>+T68/Z68</f>
        <v>0.25068886524567774</v>
      </c>
      <c r="H68" s="1">
        <f t="shared" ref="H68" si="75">+L68</f>
        <v>1.49</v>
      </c>
      <c r="I68" s="18">
        <f>+G68-(H68*0.08)</f>
        <v>0.13148886524567774</v>
      </c>
      <c r="J68" s="18">
        <f t="shared" ref="J68:J75" si="76">AVERAGE(((AB68*($AB$3/AB$3))/(AC68*($AB$3/AC$3)))-1,((AC68*($AB$3/AC$3))/(AD68*($AB$3/AD$3)))-1,((AD68*($AB$3/AD$3))/(AE68*($AB$3/AE$3)))-1,((AE68*($AB$3/AE$3))/(AF68*($AB$3/AF$3)))-1,((AF68*($AB$3/AF$3))/(AG68*($AB$3/AG$3)))-1)</f>
        <v>-3.0982325475652696E-2</v>
      </c>
      <c r="K68" s="19">
        <f t="shared" ref="K68" si="77">AVERAGE((V68-W68)/W68*100,(W68-X68)/X68*100,(X68-Y68)/Y68*100)</f>
        <v>12.55430973559131</v>
      </c>
      <c r="L68">
        <v>1.49</v>
      </c>
      <c r="M68">
        <v>6.18</v>
      </c>
      <c r="O68" s="27">
        <v>1378.5958700000001</v>
      </c>
      <c r="P68" s="27">
        <v>1334.31</v>
      </c>
      <c r="Q68" s="27">
        <v>1548.367</v>
      </c>
      <c r="R68" s="27">
        <v>2443.36</v>
      </c>
      <c r="S68" s="27">
        <v>2013.3857800000001</v>
      </c>
      <c r="T68" s="28">
        <f>AVERAGE(O68:S68)</f>
        <v>1743.60373</v>
      </c>
      <c r="V68" s="24">
        <v>7981</v>
      </c>
      <c r="W68" s="24">
        <v>7399</v>
      </c>
      <c r="X68" s="24">
        <v>6819</v>
      </c>
      <c r="Y68" s="24">
        <v>5622</v>
      </c>
      <c r="Z68" s="23">
        <f>AVERAGE(V68:Y68)</f>
        <v>6955.25</v>
      </c>
      <c r="AB68">
        <v>43452</v>
      </c>
      <c r="AC68">
        <v>46298</v>
      </c>
      <c r="AD68">
        <v>51761</v>
      </c>
      <c r="AE68">
        <v>47262</v>
      </c>
      <c r="AF68">
        <v>43638</v>
      </c>
      <c r="AG68">
        <v>42879</v>
      </c>
      <c r="AH68">
        <v>42151</v>
      </c>
      <c r="AI68">
        <v>39403</v>
      </c>
      <c r="AJ68">
        <v>39528</v>
      </c>
      <c r="AK68">
        <v>40339</v>
      </c>
      <c r="AL68">
        <v>40611</v>
      </c>
      <c r="AM68">
        <v>45457</v>
      </c>
      <c r="AN68">
        <v>49747</v>
      </c>
      <c r="AO68">
        <v>49243</v>
      </c>
      <c r="AP68">
        <v>45015</v>
      </c>
      <c r="AT68">
        <v>42537</v>
      </c>
      <c r="AU68">
        <v>43452</v>
      </c>
      <c r="AV68">
        <v>46298</v>
      </c>
      <c r="AW68">
        <v>51761</v>
      </c>
      <c r="AX68">
        <v>47262</v>
      </c>
      <c r="AZ68" s="19">
        <f>AVERAGE(AT68:AX68)</f>
        <v>46262</v>
      </c>
      <c r="BB68" s="34" t="s">
        <v>201</v>
      </c>
      <c r="BC68" t="s">
        <v>252</v>
      </c>
      <c r="BD68" s="18">
        <f t="shared" ref="BD68:BD75" si="78">AVERAGE(((AB68*($AB$3/AB$3))/(AC68*($AB$3/AC$3)))-1,((AC68*($AB$3/AC$3))/(AD68*($AB$3/AD$3)))-1,((AD68*($AB$3/AD$3))/(AE68*($AB$3/AE$3)))-1,((AE68*($AB$3/AE$3))/(AF68*($AB$3/AF$3)))-1,((AF68*($AB$3/AF$3))/(AG68*($AB$3/AG$3)))-1,((AG68*($AB$3/AG$3))/(AH68*($AB$3/AH$3)))-1,((AH68*($AB$3/AH$3))/(AI68*($AB$3/AI$3)))-1,((AI68*($AB$3/AI$3))/(AJ68*($AB$3/AJ$3)))-1,((AJ68*($AB$3/AJ$3))/(AK68*($AB$3/AK$3)))-1,((AK68*($AB$3/AK$3))/(AL68*($AB$3/AL$3)))-1,((AL68*($AB$3/AL$3))/(AM68*($AB$3/AM$3)))-1,((AM68*($AB$3/AM$3))/(AN68*($AB$3/AN$3)))-1,((AN68*($AB$3/AN$3))/(AO68*($AB$3/AO$3)))-1,((AO68*($AB$3/AO$3))/(AP68*($AB$3/AP$3)))-1)</f>
        <v>-2.4467286413078548E-2</v>
      </c>
      <c r="BF68" t="s">
        <v>104</v>
      </c>
      <c r="BG68">
        <v>18932301824</v>
      </c>
      <c r="BH68">
        <v>88.17</v>
      </c>
      <c r="BI68" t="s">
        <v>75</v>
      </c>
    </row>
    <row r="69" spans="1:61" ht="15.45" customHeight="1" x14ac:dyDescent="0.3">
      <c r="A69" t="s">
        <v>316</v>
      </c>
      <c r="B69" t="s">
        <v>467</v>
      </c>
      <c r="C69" s="21">
        <f t="shared" si="72"/>
        <v>0.19237360178970916</v>
      </c>
      <c r="D69" s="21">
        <f t="shared" si="73"/>
        <v>2.5486244764579259E-2</v>
      </c>
      <c r="E69" s="50">
        <f t="shared" si="74"/>
        <v>29</v>
      </c>
      <c r="G69" s="18">
        <f>+T69/Z69</f>
        <v>0.27617360178970918</v>
      </c>
      <c r="H69" s="1">
        <f>+L69</f>
        <v>1.1000000000000001</v>
      </c>
      <c r="I69" s="18">
        <f>+G69-(H69*0.08)</f>
        <v>0.18817360178970916</v>
      </c>
      <c r="J69" s="18">
        <f t="shared" si="76"/>
        <v>6.9936758664984385E-3</v>
      </c>
      <c r="K69" s="19">
        <f>AVERAGE((V69-W69)/W69*100,(W69-X69)/X69*100,(X69-Y69)/Y69*100)</f>
        <v>1.0266815108082021</v>
      </c>
      <c r="L69">
        <v>1.1000000000000001</v>
      </c>
      <c r="M69">
        <v>30</v>
      </c>
      <c r="N69" s="17"/>
      <c r="O69" s="27">
        <v>8187</v>
      </c>
      <c r="P69" s="27">
        <v>9108</v>
      </c>
      <c r="Q69" s="27">
        <v>7560</v>
      </c>
      <c r="R69" s="27">
        <v>9327</v>
      </c>
      <c r="S69" s="27">
        <v>7482.24</v>
      </c>
      <c r="T69" s="28">
        <f>AVERAGE(O69:S69)</f>
        <v>8332.848</v>
      </c>
      <c r="U69" s="17"/>
      <c r="V69" s="24">
        <v>30754</v>
      </c>
      <c r="W69" s="24">
        <v>29148</v>
      </c>
      <c r="X69" s="24">
        <v>30861</v>
      </c>
      <c r="Y69" s="24">
        <v>29927</v>
      </c>
      <c r="Z69" s="23">
        <f>AVERAGE(V69:Y69)</f>
        <v>30172.5</v>
      </c>
      <c r="AB69">
        <v>86377</v>
      </c>
      <c r="AC69">
        <v>97059</v>
      </c>
      <c r="AD69">
        <v>96250</v>
      </c>
      <c r="AE69">
        <v>89597</v>
      </c>
      <c r="AF69">
        <v>72148</v>
      </c>
      <c r="AG69">
        <v>71309</v>
      </c>
      <c r="AH69">
        <v>68619</v>
      </c>
      <c r="AI69">
        <v>65017</v>
      </c>
      <c r="AJ69">
        <v>59074</v>
      </c>
      <c r="AK69">
        <v>56223</v>
      </c>
      <c r="AL69">
        <v>53417</v>
      </c>
      <c r="AM69">
        <v>50521</v>
      </c>
      <c r="AN69">
        <v>50208</v>
      </c>
      <c r="AO69">
        <v>48815</v>
      </c>
      <c r="AP69">
        <v>47220</v>
      </c>
      <c r="AT69">
        <v>83722</v>
      </c>
      <c r="AU69">
        <v>86377</v>
      </c>
      <c r="AV69">
        <v>97059</v>
      </c>
      <c r="AW69">
        <v>96250</v>
      </c>
      <c r="AX69">
        <v>89597</v>
      </c>
      <c r="AZ69" s="19">
        <f>AVERAGE(AT69:AX69)</f>
        <v>90601</v>
      </c>
      <c r="BB69" s="32" t="s">
        <v>159</v>
      </c>
      <c r="BC69" t="s">
        <v>253</v>
      </c>
      <c r="BD69" s="18">
        <f t="shared" si="78"/>
        <v>2.1208059865378295E-2</v>
      </c>
      <c r="BF69" t="s">
        <v>50</v>
      </c>
      <c r="BG69">
        <v>153827590144</v>
      </c>
      <c r="BH69">
        <v>272.43</v>
      </c>
      <c r="BI69" t="s">
        <v>75</v>
      </c>
    </row>
    <row r="70" spans="1:61" ht="15.45" customHeight="1" x14ac:dyDescent="0.3">
      <c r="A70" t="s">
        <v>317</v>
      </c>
      <c r="B70" t="s">
        <v>468</v>
      </c>
      <c r="C70" s="21">
        <f t="shared" si="72"/>
        <v>0.24750656576689034</v>
      </c>
      <c r="D70" s="21">
        <f t="shared" si="73"/>
        <v>4.211137218309139E-2</v>
      </c>
      <c r="E70" s="50">
        <f t="shared" si="74"/>
        <v>232.8</v>
      </c>
      <c r="G70" s="18">
        <f>+T70/Z70</f>
        <v>0.32788656576689035</v>
      </c>
      <c r="H70" s="1">
        <f>+L70</f>
        <v>1.01</v>
      </c>
      <c r="I70" s="18">
        <f>+G70-(H70*0.08)</f>
        <v>0.24708656576689036</v>
      </c>
      <c r="J70" s="18">
        <f t="shared" si="76"/>
        <v>3.461434204093583E-2</v>
      </c>
      <c r="K70" s="19">
        <f>AVERAGE((V70-W70)/W70*100,(W70-X70)/X70*100,(X70-Y70)/Y70*100)</f>
        <v>8.0150285005918551</v>
      </c>
      <c r="L70">
        <v>1.01</v>
      </c>
      <c r="M70">
        <f>(73+240+250+419+187)/5</f>
        <v>233.8</v>
      </c>
      <c r="N70" s="17"/>
      <c r="O70" s="27">
        <v>16580</v>
      </c>
      <c r="P70" s="27">
        <v>16908</v>
      </c>
      <c r="Q70" s="27">
        <v>18667</v>
      </c>
      <c r="R70" s="27">
        <v>17736</v>
      </c>
      <c r="S70" s="27">
        <v>14166</v>
      </c>
      <c r="T70" s="28">
        <f>AVERAGE(O70:S70)</f>
        <v>16811.400000000001</v>
      </c>
      <c r="U70" s="17"/>
      <c r="V70" s="24">
        <v>55935</v>
      </c>
      <c r="W70" s="24">
        <v>55818</v>
      </c>
      <c r="X70" s="24">
        <v>48748</v>
      </c>
      <c r="Y70" s="24">
        <v>44587</v>
      </c>
      <c r="Z70" s="23">
        <f>AVERAGE(V70:Y70)</f>
        <v>51272</v>
      </c>
      <c r="AB70">
        <v>152669</v>
      </c>
      <c r="AC70">
        <v>157403</v>
      </c>
      <c r="AD70">
        <v>151157</v>
      </c>
      <c r="AE70">
        <v>132110</v>
      </c>
      <c r="AF70">
        <v>110225</v>
      </c>
      <c r="AG70">
        <v>108203</v>
      </c>
      <c r="AH70">
        <v>100904</v>
      </c>
      <c r="AI70">
        <v>94595</v>
      </c>
      <c r="AJ70">
        <v>88519</v>
      </c>
      <c r="AK70">
        <v>83176</v>
      </c>
      <c r="AL70">
        <v>78812</v>
      </c>
      <c r="AM70">
        <v>74754</v>
      </c>
      <c r="AN70">
        <v>70395</v>
      </c>
      <c r="AO70">
        <v>67997</v>
      </c>
      <c r="AP70">
        <v>66176</v>
      </c>
      <c r="AT70" s="3">
        <v>152669</v>
      </c>
      <c r="AU70" s="3">
        <v>157403</v>
      </c>
      <c r="AV70" s="3">
        <v>151157</v>
      </c>
      <c r="AW70" s="3">
        <v>132110</v>
      </c>
      <c r="AX70" s="3"/>
      <c r="AY70" s="3"/>
      <c r="AZ70" s="19">
        <f>AVERAGE(AT70:AX70)</f>
        <v>148334.75</v>
      </c>
      <c r="BB70" s="32" t="s">
        <v>128</v>
      </c>
      <c r="BC70" t="s">
        <v>253</v>
      </c>
      <c r="BD70" s="18">
        <f t="shared" si="78"/>
        <v>3.6792384924921893E-2</v>
      </c>
      <c r="BF70" t="s">
        <v>19</v>
      </c>
      <c r="BG70">
        <v>426281861120</v>
      </c>
      <c r="BH70">
        <v>429.13</v>
      </c>
      <c r="BI70" t="s">
        <v>75</v>
      </c>
    </row>
    <row r="71" spans="1:61" ht="15.45" customHeight="1" x14ac:dyDescent="0.3">
      <c r="A71" t="s">
        <v>319</v>
      </c>
      <c r="B71" t="s">
        <v>469</v>
      </c>
      <c r="C71" s="21">
        <f t="shared" si="72"/>
        <v>0.13043395289596182</v>
      </c>
      <c r="D71" s="21">
        <f t="shared" si="73"/>
        <v>5.347571643067868E-2</v>
      </c>
      <c r="E71" s="50">
        <f t="shared" si="74"/>
        <v>13</v>
      </c>
      <c r="G71" s="18">
        <f t="shared" si="56"/>
        <v>0.20625395289596182</v>
      </c>
      <c r="H71" s="1">
        <f t="shared" ref="H71:H75" si="79">+L71</f>
        <v>0.89</v>
      </c>
      <c r="I71" s="18">
        <f t="shared" ref="I71:I79" si="80">+G71-(H71*0.08)</f>
        <v>0.13505395289596184</v>
      </c>
      <c r="J71" s="18">
        <f t="shared" si="76"/>
        <v>5.0079133137029962E-2</v>
      </c>
      <c r="K71" s="19">
        <f t="shared" ref="K71:K75" si="81">AVERAGE((V71-W71)/W71*100,(W71-X71)/X71*100,(X71-Y71)/Y71*100)</f>
        <v>8.9206643055627399</v>
      </c>
      <c r="L71">
        <v>0.89</v>
      </c>
      <c r="M71">
        <v>14</v>
      </c>
      <c r="O71" s="27">
        <v>4676</v>
      </c>
      <c r="P71" s="27">
        <v>4304</v>
      </c>
      <c r="Q71" s="27">
        <v>3668.59</v>
      </c>
      <c r="R71" s="27">
        <v>3578.5320000000002</v>
      </c>
      <c r="S71" s="27">
        <v>498.76</v>
      </c>
      <c r="T71" s="28">
        <f t="shared" ref="T71:T79" si="82">AVERAGE(O71:S71)</f>
        <v>3345.1763999999994</v>
      </c>
      <c r="V71" s="24">
        <v>18114</v>
      </c>
      <c r="W71" s="24">
        <v>16995</v>
      </c>
      <c r="X71" s="24">
        <v>15738</v>
      </c>
      <c r="Y71" s="24">
        <v>14027.905000000001</v>
      </c>
      <c r="Z71" s="23">
        <f t="shared" si="58"/>
        <v>16218.72625</v>
      </c>
      <c r="AB71">
        <v>54217</v>
      </c>
      <c r="AC71">
        <v>49936</v>
      </c>
      <c r="AD71">
        <v>48550</v>
      </c>
      <c r="AE71">
        <v>32137</v>
      </c>
      <c r="AF71">
        <v>41717</v>
      </c>
      <c r="AG71">
        <v>38973</v>
      </c>
      <c r="AH71">
        <v>35865</v>
      </c>
      <c r="AI71">
        <v>33184</v>
      </c>
      <c r="AJ71">
        <v>30945</v>
      </c>
      <c r="AK71">
        <v>29078</v>
      </c>
      <c r="AL71">
        <v>27423</v>
      </c>
      <c r="AM71">
        <v>25878</v>
      </c>
      <c r="AN71">
        <v>23191</v>
      </c>
      <c r="AO71">
        <v>21942</v>
      </c>
      <c r="AP71">
        <v>20288</v>
      </c>
      <c r="AT71">
        <v>56421</v>
      </c>
      <c r="AU71">
        <v>54217</v>
      </c>
      <c r="AV71">
        <v>49936</v>
      </c>
      <c r="AW71">
        <v>48550</v>
      </c>
      <c r="AX71">
        <v>32137</v>
      </c>
      <c r="AZ71" s="19">
        <f t="shared" ref="AZ71:AZ79" si="83">AVERAGE(AT71:AX71)</f>
        <v>48252.2</v>
      </c>
      <c r="BB71" s="32" t="s">
        <v>167</v>
      </c>
      <c r="BC71" t="s">
        <v>255</v>
      </c>
      <c r="BD71" s="18">
        <f t="shared" si="78"/>
        <v>5.4361150470031809E-2</v>
      </c>
      <c r="BF71" t="s">
        <v>58</v>
      </c>
      <c r="BG71">
        <v>141761970176</v>
      </c>
      <c r="BH71">
        <v>125.69</v>
      </c>
      <c r="BI71" t="s">
        <v>75</v>
      </c>
    </row>
    <row r="72" spans="1:61" ht="15.45" customHeight="1" x14ac:dyDescent="0.3">
      <c r="A72" t="s">
        <v>320</v>
      </c>
      <c r="B72" t="s">
        <v>470</v>
      </c>
      <c r="C72" s="21">
        <f t="shared" si="72"/>
        <v>0.13257786743963351</v>
      </c>
      <c r="D72" s="21">
        <f t="shared" si="73"/>
        <v>5.7287421230962275E-2</v>
      </c>
      <c r="E72" s="50">
        <f t="shared" si="74"/>
        <v>10</v>
      </c>
      <c r="G72" s="18">
        <f t="shared" si="56"/>
        <v>0.20459786743963351</v>
      </c>
      <c r="H72" s="1">
        <f t="shared" si="79"/>
        <v>0.79</v>
      </c>
      <c r="I72" s="18">
        <f t="shared" si="80"/>
        <v>0.14139786743963351</v>
      </c>
      <c r="J72" s="18">
        <f t="shared" si="76"/>
        <v>6.7346808234598904E-2</v>
      </c>
      <c r="K72" s="19">
        <f t="shared" si="81"/>
        <v>8.6658967926030481</v>
      </c>
      <c r="L72">
        <v>0.79</v>
      </c>
      <c r="M72">
        <v>11</v>
      </c>
      <c r="N72" s="17"/>
      <c r="O72" s="27">
        <v>6918.3440000000001</v>
      </c>
      <c r="P72" s="27">
        <v>5926.5110000000004</v>
      </c>
      <c r="Q72" s="27">
        <v>5823.076</v>
      </c>
      <c r="R72" s="27">
        <v>5048.4399999999996</v>
      </c>
      <c r="T72" s="28">
        <f t="shared" si="82"/>
        <v>5929.0927499999998</v>
      </c>
      <c r="U72" s="17"/>
      <c r="V72" s="24">
        <v>32037</v>
      </c>
      <c r="W72" s="24">
        <v>29849</v>
      </c>
      <c r="X72" s="24">
        <v>28977</v>
      </c>
      <c r="Y72" s="24">
        <v>25054</v>
      </c>
      <c r="Z72" s="23">
        <f t="shared" si="58"/>
        <v>28979.25</v>
      </c>
      <c r="AB72">
        <v>254453</v>
      </c>
      <c r="AC72">
        <v>242290</v>
      </c>
      <c r="AD72">
        <v>226954</v>
      </c>
      <c r="AE72">
        <v>195929</v>
      </c>
      <c r="AF72">
        <v>166761</v>
      </c>
      <c r="AG72">
        <v>152703</v>
      </c>
      <c r="AH72">
        <v>141576</v>
      </c>
      <c r="AI72">
        <v>129025</v>
      </c>
      <c r="AJ72">
        <v>118719</v>
      </c>
      <c r="AK72">
        <v>116199</v>
      </c>
      <c r="AL72">
        <v>112640</v>
      </c>
      <c r="AM72">
        <v>105156</v>
      </c>
      <c r="AN72">
        <v>99137</v>
      </c>
      <c r="AO72">
        <v>88915</v>
      </c>
      <c r="AP72">
        <v>77946</v>
      </c>
      <c r="AT72" s="3">
        <v>254453</v>
      </c>
      <c r="AU72" s="3">
        <v>242290</v>
      </c>
      <c r="AV72" s="3">
        <v>226954</v>
      </c>
      <c r="AW72" s="3">
        <v>195929</v>
      </c>
      <c r="AX72" s="3"/>
      <c r="AY72" s="3"/>
      <c r="AZ72" s="19">
        <f t="shared" si="83"/>
        <v>229906.5</v>
      </c>
      <c r="BB72" s="32" t="s">
        <v>127</v>
      </c>
      <c r="BC72" t="s">
        <v>256</v>
      </c>
      <c r="BD72" s="18">
        <f t="shared" si="78"/>
        <v>6.2210871711351479E-2</v>
      </c>
      <c r="BF72" t="s">
        <v>18</v>
      </c>
      <c r="BG72">
        <v>430614740992</v>
      </c>
      <c r="BH72">
        <v>971.88</v>
      </c>
      <c r="BI72" t="s">
        <v>75</v>
      </c>
    </row>
    <row r="73" spans="1:61" ht="15.45" customHeight="1" x14ac:dyDescent="0.3">
      <c r="A73" t="s">
        <v>321</v>
      </c>
      <c r="B73" t="s">
        <v>471</v>
      </c>
      <c r="C73" s="21">
        <f t="shared" si="72"/>
        <v>7.0509324223504921E-2</v>
      </c>
      <c r="D73" s="21">
        <f t="shared" si="73"/>
        <v>1.6471724953086929E-2</v>
      </c>
      <c r="E73" s="50">
        <f t="shared" si="74"/>
        <v>5.01</v>
      </c>
      <c r="G73" s="18">
        <f t="shared" si="56"/>
        <v>0.15962932422350493</v>
      </c>
      <c r="H73" s="1">
        <f t="shared" si="79"/>
        <v>1.24</v>
      </c>
      <c r="I73" s="18">
        <f t="shared" si="80"/>
        <v>6.0429324223504929E-2</v>
      </c>
      <c r="J73" s="18">
        <f t="shared" si="76"/>
        <v>3.6402396580141619E-2</v>
      </c>
      <c r="K73" s="19">
        <f t="shared" si="81"/>
        <v>11.147590192430295</v>
      </c>
      <c r="L73">
        <v>1.24</v>
      </c>
      <c r="M73">
        <v>6.01</v>
      </c>
      <c r="O73" s="27">
        <v>4798</v>
      </c>
      <c r="P73" s="27">
        <v>4640</v>
      </c>
      <c r="Q73" s="27">
        <v>3258</v>
      </c>
      <c r="R73" s="27">
        <v>7367</v>
      </c>
      <c r="S73" s="27">
        <v>5345</v>
      </c>
      <c r="T73" s="28">
        <f t="shared" si="82"/>
        <v>5081.6000000000004</v>
      </c>
      <c r="V73" s="24">
        <v>36461</v>
      </c>
      <c r="W73" s="24">
        <v>34937</v>
      </c>
      <c r="X73" s="24">
        <v>29259</v>
      </c>
      <c r="Y73" s="24">
        <v>26678</v>
      </c>
      <c r="Z73" s="23">
        <f t="shared" si="58"/>
        <v>31833.75</v>
      </c>
      <c r="AB73">
        <v>107412</v>
      </c>
      <c r="AC73">
        <v>109120</v>
      </c>
      <c r="AD73">
        <v>106005</v>
      </c>
      <c r="AE73">
        <v>93561</v>
      </c>
      <c r="AF73">
        <v>78112</v>
      </c>
      <c r="AG73">
        <v>75356</v>
      </c>
      <c r="AH73">
        <v>72714</v>
      </c>
      <c r="AI73">
        <v>70271</v>
      </c>
      <c r="AJ73">
        <v>73785</v>
      </c>
      <c r="AK73">
        <v>72618</v>
      </c>
      <c r="AL73">
        <v>71279</v>
      </c>
      <c r="AM73">
        <v>73301</v>
      </c>
      <c r="AN73">
        <v>69865</v>
      </c>
      <c r="AO73">
        <v>67390</v>
      </c>
      <c r="AP73">
        <v>65357</v>
      </c>
      <c r="AT73">
        <v>107570</v>
      </c>
      <c r="AU73">
        <v>107412</v>
      </c>
      <c r="AV73">
        <v>109120</v>
      </c>
      <c r="AW73">
        <v>106005</v>
      </c>
      <c r="AX73">
        <v>93561</v>
      </c>
      <c r="AZ73" s="19">
        <f t="shared" si="83"/>
        <v>104733.6</v>
      </c>
      <c r="BB73" s="35" t="s">
        <v>214</v>
      </c>
      <c r="BC73" t="s">
        <v>256</v>
      </c>
      <c r="BD73" s="18">
        <f t="shared" si="78"/>
        <v>1.2176591481450989E-2</v>
      </c>
      <c r="BF73" t="s">
        <v>91</v>
      </c>
      <c r="BG73">
        <v>60662685696</v>
      </c>
      <c r="BH73">
        <v>132.38999999999999</v>
      </c>
      <c r="BI73" t="s">
        <v>75</v>
      </c>
    </row>
    <row r="74" spans="1:61" ht="15.45" customHeight="1" x14ac:dyDescent="0.3">
      <c r="A74" t="s">
        <v>322</v>
      </c>
      <c r="B74" t="s">
        <v>472</v>
      </c>
      <c r="C74" s="21">
        <f t="shared" si="72"/>
        <v>1.1254212178651142E-2</v>
      </c>
      <c r="D74" s="21">
        <f t="shared" si="73"/>
        <v>4.1550705336138912E-3</v>
      </c>
      <c r="E74" s="50">
        <f t="shared" si="74"/>
        <v>4.2</v>
      </c>
      <c r="G74" s="18">
        <f t="shared" si="56"/>
        <v>7.3014212178651144E-2</v>
      </c>
      <c r="H74" s="1">
        <f t="shared" si="79"/>
        <v>0.52</v>
      </c>
      <c r="I74" s="18">
        <f t="shared" si="80"/>
        <v>3.1414212178651139E-2</v>
      </c>
      <c r="J74" s="18">
        <f t="shared" si="76"/>
        <v>7.9013586297567162E-3</v>
      </c>
      <c r="K74" s="19">
        <f t="shared" si="81"/>
        <v>-0.44881436439870576</v>
      </c>
      <c r="L74">
        <v>0.52</v>
      </c>
      <c r="M74">
        <v>5.2</v>
      </c>
      <c r="N74" s="17"/>
      <c r="O74" s="27">
        <v>17648</v>
      </c>
      <c r="P74" s="27">
        <v>13554</v>
      </c>
      <c r="Q74" s="27">
        <v>17306.86</v>
      </c>
      <c r="R74" s="27">
        <v>15704</v>
      </c>
      <c r="T74" s="28">
        <f t="shared" si="82"/>
        <v>16053.215</v>
      </c>
      <c r="U74" s="17"/>
      <c r="V74" s="24">
        <v>222851</v>
      </c>
      <c r="W74" s="24">
        <v>214309</v>
      </c>
      <c r="X74" s="24">
        <v>216002</v>
      </c>
      <c r="Y74" s="24">
        <v>226295</v>
      </c>
      <c r="Z74" s="23">
        <f t="shared" si="58"/>
        <v>219864.25</v>
      </c>
      <c r="AB74">
        <v>648125</v>
      </c>
      <c r="AC74">
        <v>611289</v>
      </c>
      <c r="AD74">
        <v>572754</v>
      </c>
      <c r="AE74">
        <v>559151</v>
      </c>
      <c r="AF74">
        <v>523964</v>
      </c>
      <c r="AG74">
        <v>514405</v>
      </c>
      <c r="AH74">
        <v>500343</v>
      </c>
      <c r="AI74">
        <v>485873</v>
      </c>
      <c r="AJ74">
        <v>482130</v>
      </c>
      <c r="AK74">
        <v>485651</v>
      </c>
      <c r="AL74">
        <v>476294</v>
      </c>
      <c r="AM74">
        <v>468651</v>
      </c>
      <c r="AN74">
        <v>446509</v>
      </c>
      <c r="AO74">
        <v>421849</v>
      </c>
      <c r="AP74">
        <v>408085</v>
      </c>
      <c r="AT74" s="3">
        <v>648125</v>
      </c>
      <c r="AU74" s="3">
        <v>611289</v>
      </c>
      <c r="AV74" s="3">
        <v>572754</v>
      </c>
      <c r="AW74" s="3">
        <v>559151</v>
      </c>
      <c r="AX74" s="3"/>
      <c r="AY74" s="3"/>
      <c r="AZ74" s="19">
        <f t="shared" si="83"/>
        <v>597829.75</v>
      </c>
      <c r="BB74" s="32" t="s">
        <v>123</v>
      </c>
      <c r="BC74" t="s">
        <v>256</v>
      </c>
      <c r="BD74" s="18">
        <f t="shared" si="78"/>
        <v>8.1865098375137803E-3</v>
      </c>
      <c r="BF74" t="s">
        <v>13</v>
      </c>
      <c r="BG74">
        <v>743538098176</v>
      </c>
      <c r="BH74">
        <v>92.5</v>
      </c>
      <c r="BI74" t="s">
        <v>75</v>
      </c>
    </row>
    <row r="75" spans="1:61" ht="15.45" customHeight="1" x14ac:dyDescent="0.3">
      <c r="A75" t="s">
        <v>323</v>
      </c>
      <c r="B75" t="s">
        <v>473</v>
      </c>
      <c r="C75" s="21">
        <f t="shared" si="72"/>
        <v>3.8890182087494896E-2</v>
      </c>
      <c r="D75" s="21">
        <f t="shared" si="73"/>
        <v>0.19829442079433374</v>
      </c>
      <c r="E75" s="50">
        <f t="shared" si="74"/>
        <v>9.8000000000000007</v>
      </c>
      <c r="G75" s="18">
        <f t="shared" si="56"/>
        <v>0.12459018208749489</v>
      </c>
      <c r="H75" s="12">
        <f t="shared" si="79"/>
        <v>1.1499999999999999</v>
      </c>
      <c r="I75" s="18">
        <f t="shared" si="80"/>
        <v>3.2590182087494896E-2</v>
      </c>
      <c r="J75" s="18">
        <f t="shared" si="76"/>
        <v>0.15838549302774069</v>
      </c>
      <c r="K75" s="19">
        <f t="shared" si="81"/>
        <v>35.65215668797638</v>
      </c>
      <c r="L75" s="12">
        <v>1.1499999999999999</v>
      </c>
      <c r="M75" s="12">
        <v>10.8</v>
      </c>
      <c r="N75" s="17"/>
      <c r="O75" s="27">
        <v>49864.138279999999</v>
      </c>
      <c r="P75" s="27">
        <v>29754.38004</v>
      </c>
      <c r="Q75" s="27">
        <v>11506.14</v>
      </c>
      <c r="R75" s="27">
        <v>21912.997170000002</v>
      </c>
      <c r="S75" s="27">
        <v>20281.626230000002</v>
      </c>
      <c r="T75" s="28">
        <f t="shared" si="82"/>
        <v>26663.856344</v>
      </c>
      <c r="U75" s="17"/>
      <c r="V75" s="23">
        <v>291384</v>
      </c>
      <c r="W75" s="23">
        <v>250483</v>
      </c>
      <c r="X75" s="23">
        <v>194061</v>
      </c>
      <c r="Y75" s="23">
        <v>120122</v>
      </c>
      <c r="Z75" s="23">
        <f t="shared" si="58"/>
        <v>214012.5</v>
      </c>
      <c r="AA75" s="17"/>
      <c r="AB75" s="19">
        <v>574785</v>
      </c>
      <c r="AC75" s="19">
        <v>513983</v>
      </c>
      <c r="AD75" s="19">
        <v>469822</v>
      </c>
      <c r="AE75" s="19">
        <v>386064</v>
      </c>
      <c r="AF75" s="19">
        <v>280522</v>
      </c>
      <c r="AG75" s="19">
        <v>232887</v>
      </c>
      <c r="AH75" s="19">
        <v>177866</v>
      </c>
      <c r="AI75" s="19">
        <v>135987</v>
      </c>
      <c r="AJ75" s="19">
        <v>107006</v>
      </c>
      <c r="AK75" s="19">
        <v>88988</v>
      </c>
      <c r="AL75" s="19">
        <v>74452</v>
      </c>
      <c r="AM75" s="19">
        <v>61093</v>
      </c>
      <c r="AN75" s="19">
        <v>48077</v>
      </c>
      <c r="AO75" s="19">
        <v>34204</v>
      </c>
      <c r="AP75" s="19">
        <v>24509</v>
      </c>
      <c r="AQ75" s="19"/>
      <c r="AR75" s="19"/>
      <c r="AS75" s="17"/>
      <c r="AT75" s="3">
        <v>620128</v>
      </c>
      <c r="AU75" s="3">
        <v>574785</v>
      </c>
      <c r="AV75" s="3">
        <v>513983</v>
      </c>
      <c r="AW75" s="3">
        <v>469822</v>
      </c>
      <c r="AX75" s="3">
        <v>386064</v>
      </c>
      <c r="AY75" s="3"/>
      <c r="AZ75" s="19">
        <f t="shared" si="83"/>
        <v>512956.4</v>
      </c>
      <c r="BA75" s="2"/>
      <c r="BB75" s="32" t="s">
        <v>119</v>
      </c>
      <c r="BC75" t="s">
        <v>252</v>
      </c>
      <c r="BD75" s="18">
        <f t="shared" si="78"/>
        <v>0.22604421426176291</v>
      </c>
      <c r="BF75" t="s">
        <v>8</v>
      </c>
      <c r="BG75">
        <v>2185963372544</v>
      </c>
      <c r="BH75">
        <v>207.89</v>
      </c>
      <c r="BI75" t="s">
        <v>75</v>
      </c>
    </row>
    <row r="76" spans="1:61" ht="15.45" customHeight="1" x14ac:dyDescent="0.3">
      <c r="A76" s="4" t="s">
        <v>395</v>
      </c>
      <c r="B76" s="4" t="s">
        <v>395</v>
      </c>
      <c r="C76" s="21">
        <f>AVERAGE(C68:C75)</f>
        <v>0.12195182145344047</v>
      </c>
      <c r="D76" s="21">
        <f t="shared" ref="D76:E76" si="84">AVERAGE(D68:D75)</f>
        <v>4.7486889224682943E-2</v>
      </c>
      <c r="E76" s="50">
        <f t="shared" si="84"/>
        <v>38.623750000000001</v>
      </c>
      <c r="G76" s="18"/>
      <c r="H76" s="12"/>
      <c r="I76" s="18"/>
      <c r="K76" s="19"/>
      <c r="L76" s="12"/>
      <c r="M76" s="12"/>
      <c r="N76" s="17"/>
      <c r="U76" s="17"/>
      <c r="V76" s="23"/>
      <c r="W76" s="23"/>
      <c r="X76" s="23"/>
      <c r="Y76" s="23"/>
      <c r="Z76" s="23"/>
      <c r="AA76" s="17"/>
      <c r="AB76" s="19"/>
      <c r="AC76" s="19"/>
      <c r="AD76" s="19"/>
      <c r="AE76" s="19"/>
      <c r="AF76" s="19"/>
      <c r="AG76" s="19"/>
      <c r="AH76" s="19"/>
      <c r="AI76" s="19"/>
      <c r="AJ76" s="19"/>
      <c r="AK76" s="19"/>
      <c r="AL76" s="19"/>
      <c r="AM76" s="19"/>
      <c r="AN76" s="19"/>
      <c r="AO76" s="19"/>
      <c r="AP76" s="19"/>
      <c r="AQ76" s="19"/>
      <c r="AR76" s="19"/>
      <c r="AS76" s="17"/>
      <c r="AT76" s="3"/>
      <c r="AU76" s="3"/>
      <c r="AV76" s="3"/>
      <c r="AW76" s="3"/>
      <c r="AX76" s="3"/>
      <c r="AY76" s="3"/>
      <c r="AZ76" s="19"/>
      <c r="BA76" s="2"/>
      <c r="BB76" s="32"/>
      <c r="BD76" s="18"/>
    </row>
    <row r="77" spans="1:61" ht="15.45" customHeight="1" x14ac:dyDescent="0.3">
      <c r="E77" s="50"/>
    </row>
    <row r="78" spans="1:61" ht="15.45" customHeight="1" x14ac:dyDescent="0.3">
      <c r="A78" t="s">
        <v>324</v>
      </c>
      <c r="B78" s="73" t="s">
        <v>474</v>
      </c>
      <c r="C78" s="21">
        <f t="shared" ref="C78:C85" si="85">+G78-(0.042+H78*0.038)</f>
        <v>9.655575181030801E-3</v>
      </c>
      <c r="D78" s="21">
        <f t="shared" ref="D78:D83" si="86">AVERAGE(((AB78*($AB$3/AB$3))/(AC78*($AB$3/AC$3)))-1,((AC78*($AB$3/AC$3))/(AD78*($AB$3/AD$3)))-1,((AD78*($AB$3/AD$3))/(AE78*($AB$3/AE$3)))-1,((AE78*($AB$3/AE$3))/(AF78*($AB$3/AF$3)))-1,((AF78*($AB$3/AF$3))/(AG78*($AB$3/AG$3)))-1,((AG78*($AB$3/AG$3))/(AH78*($AB$3/AH$3)))-1,((AH78*($AB$3/AH$3))/(AI78*($AB$3/AI$3)))-1,((AI78*($AB$3/AI$3))/(AJ78*($AB$3/AJ$3)))-1,((AJ78*($AB$3/AJ$3))/(AK78*($AB$3/AK$3)))-1,((AK78*($AB$3/AK$3))/(AL78*($AB$3/AL$3)))-1)</f>
        <v>6.7823934646557005E-2</v>
      </c>
      <c r="E78" s="50">
        <f t="shared" ref="E78:E85" si="87">+M78-1</f>
        <v>0.42999999999999994</v>
      </c>
      <c r="G78" s="18">
        <f>+T78/Z78</f>
        <v>0.11207557518103081</v>
      </c>
      <c r="H78" s="1">
        <f>+L78</f>
        <v>1.59</v>
      </c>
      <c r="I78" s="18">
        <f>+G78-(H78*0.08)</f>
        <v>-1.5124424818969195E-2</v>
      </c>
      <c r="J78" s="18">
        <f t="shared" ref="J78:J85" si="88">AVERAGE(((AB78*($AB$3/AB$3))/(AC78*($AB$3/AC$3)))-1,((AC78*($AB$3/AC$3))/(AD78*($AB$3/AD$3)))-1,((AD78*($AB$3/AD$3))/(AE78*($AB$3/AE$3)))-1,((AE78*($AB$3/AE$3))/(AF78*($AB$3/AF$3)))-1,((AF78*($AB$3/AF$3))/(AG78*($AB$3/AG$3)))-1)</f>
        <v>4.5336889644874569E-2</v>
      </c>
      <c r="K78" s="19">
        <f>AVERAGE((V78-W78)/W78*100,(W78-X78)/X78*100,(X78-Y78)/Y78*100)</f>
        <v>0.70183005701470524</v>
      </c>
      <c r="L78">
        <v>1.59</v>
      </c>
      <c r="M78">
        <v>1.43</v>
      </c>
      <c r="N78" s="17"/>
      <c r="O78" s="27">
        <v>3426.1461400000003</v>
      </c>
      <c r="P78" s="27">
        <v>3672.78</v>
      </c>
      <c r="Q78" s="27">
        <v>2744.0839999999998</v>
      </c>
      <c r="R78" s="27">
        <v>1651.3040000000001</v>
      </c>
      <c r="S78" s="27">
        <v>345.91</v>
      </c>
      <c r="T78" s="28">
        <f>AVERAGE(O78:S78)</f>
        <v>2368.0448280000001</v>
      </c>
      <c r="U78" s="17"/>
      <c r="V78" s="24">
        <v>21455</v>
      </c>
      <c r="W78" s="24">
        <v>20967</v>
      </c>
      <c r="X78" s="24">
        <v>21080</v>
      </c>
      <c r="Y78" s="24">
        <v>21014</v>
      </c>
      <c r="Z78" s="23">
        <f>AVERAGE(V78:Y78)</f>
        <v>21129</v>
      </c>
      <c r="AB78">
        <v>23713</v>
      </c>
      <c r="AC78">
        <v>20773</v>
      </c>
      <c r="AD78">
        <v>13857</v>
      </c>
      <c r="AE78">
        <v>10571</v>
      </c>
      <c r="AF78">
        <v>20972</v>
      </c>
      <c r="AG78">
        <v>20758</v>
      </c>
      <c r="AH78">
        <v>20452</v>
      </c>
      <c r="AI78">
        <v>15407</v>
      </c>
      <c r="AJ78">
        <v>14486</v>
      </c>
      <c r="AK78">
        <v>13796</v>
      </c>
      <c r="AL78">
        <v>12784</v>
      </c>
      <c r="AM78">
        <v>11814</v>
      </c>
      <c r="AN78">
        <v>12317</v>
      </c>
      <c r="AO78">
        <v>11691</v>
      </c>
      <c r="AP78">
        <v>10908</v>
      </c>
      <c r="AT78">
        <v>24766</v>
      </c>
      <c r="AU78">
        <v>23713</v>
      </c>
      <c r="AV78">
        <v>20773</v>
      </c>
      <c r="AW78">
        <v>13857</v>
      </c>
      <c r="AX78">
        <v>10571</v>
      </c>
      <c r="AZ78" s="19">
        <f>AVERAGE(AT78:AX78)</f>
        <v>18736</v>
      </c>
      <c r="BB78" s="32" t="s">
        <v>180</v>
      </c>
      <c r="BC78" t="s">
        <v>257</v>
      </c>
      <c r="BD78" s="18">
        <f t="shared" ref="BD78:BD85" si="89">AVERAGE(((AB78*($AB$3/AB$3))/(AC78*($AB$3/AC$3)))-1,((AC78*($AB$3/AC$3))/(AD78*($AB$3/AD$3)))-1,((AD78*($AB$3/AD$3))/(AE78*($AB$3/AE$3)))-1,((AE78*($AB$3/AE$3))/(AF78*($AB$3/AF$3)))-1,((AF78*($AB$3/AF$3))/(AG78*($AB$3/AG$3)))-1,((AG78*($AB$3/AG$3))/(AH78*($AB$3/AH$3)))-1,((AH78*($AB$3/AH$3))/(AI78*($AB$3/AI$3)))-1,((AI78*($AB$3/AI$3))/(AJ78*($AB$3/AJ$3)))-1,((AJ78*($AB$3/AJ$3))/(AK78*($AB$3/AK$3)))-1,((AK78*($AB$3/AK$3))/(AL78*($AB$3/AL$3)))-1,((AL78*($AB$3/AL$3))/(AM78*($AB$3/AM$3)))-1,((AM78*($AB$3/AM$3))/(AN78*($AB$3/AN$3)))-1,((AN78*($AB$3/AN$3))/(AO78*($AB$3/AO$3)))-1,((AO78*($AB$3/AO$3))/(AP78*($AB$3/AP$3)))-1)</f>
        <v>5.4302312825905204E-2</v>
      </c>
      <c r="BF78" t="s">
        <v>83</v>
      </c>
      <c r="BG78">
        <v>80336084992</v>
      </c>
      <c r="BH78">
        <v>289.08999999999997</v>
      </c>
      <c r="BI78" t="s">
        <v>75</v>
      </c>
    </row>
    <row r="79" spans="1:61" ht="15.45" customHeight="1" x14ac:dyDescent="0.3">
      <c r="A79" t="s">
        <v>325</v>
      </c>
      <c r="B79" s="73" t="s">
        <v>475</v>
      </c>
      <c r="C79" s="21">
        <f t="shared" si="85"/>
        <v>-5.7989632564501688E-2</v>
      </c>
      <c r="D79" s="21">
        <f t="shared" si="86"/>
        <v>3.8940804997084501E-2</v>
      </c>
      <c r="E79" s="50">
        <f t="shared" si="87"/>
        <v>1.2000000000000002</v>
      </c>
      <c r="G79" s="18">
        <f t="shared" si="56"/>
        <v>3.7210367435498319E-2</v>
      </c>
      <c r="H79" s="1">
        <f>+L79</f>
        <v>1.4</v>
      </c>
      <c r="I79" s="18">
        <f t="shared" si="80"/>
        <v>-7.4789632564501662E-2</v>
      </c>
      <c r="J79" s="18">
        <f t="shared" si="88"/>
        <v>1.9039497303499298E-2</v>
      </c>
      <c r="K79" s="19">
        <f>AVERAGE((V79-W79)/W79*100,(W79-X79)/X79*100,(X79-Y79)/Y79*100)</f>
        <v>0.49160773069755209</v>
      </c>
      <c r="L79">
        <v>1.4</v>
      </c>
      <c r="M79">
        <v>2.2000000000000002</v>
      </c>
      <c r="N79" s="17"/>
      <c r="O79" s="27">
        <v>9428.58</v>
      </c>
      <c r="P79" s="29">
        <v>6621.8639999999996</v>
      </c>
      <c r="Q79" s="29">
        <v>5256.8</v>
      </c>
      <c r="R79" s="29">
        <v>3937.46</v>
      </c>
      <c r="S79" s="29"/>
      <c r="T79" s="28">
        <f t="shared" si="82"/>
        <v>6311.1759999999995</v>
      </c>
      <c r="U79" s="17"/>
      <c r="V79" s="24">
        <v>169147</v>
      </c>
      <c r="W79" s="24">
        <v>170726</v>
      </c>
      <c r="X79" s="24">
        <v>171803</v>
      </c>
      <c r="Y79" s="24">
        <v>166756</v>
      </c>
      <c r="Z79" s="23">
        <f t="shared" si="58"/>
        <v>169608</v>
      </c>
      <c r="AB79">
        <v>91361</v>
      </c>
      <c r="AC79">
        <v>88898</v>
      </c>
      <c r="AD79">
        <v>82722</v>
      </c>
      <c r="AE79">
        <v>67418</v>
      </c>
      <c r="AF79">
        <v>65388</v>
      </c>
      <c r="AG79">
        <v>69607</v>
      </c>
      <c r="AH79">
        <v>59434</v>
      </c>
      <c r="AI79">
        <v>55137</v>
      </c>
      <c r="AJ79">
        <v>55632</v>
      </c>
      <c r="AK79">
        <v>52465</v>
      </c>
      <c r="AL79">
        <v>48813</v>
      </c>
      <c r="AM79">
        <v>45041</v>
      </c>
      <c r="AN79">
        <v>42278</v>
      </c>
      <c r="AO79">
        <v>40893</v>
      </c>
      <c r="AP79">
        <v>38063</v>
      </c>
      <c r="AT79" s="11">
        <v>91361</v>
      </c>
      <c r="AU79" s="11">
        <v>88898</v>
      </c>
      <c r="AV79" s="11">
        <v>82722</v>
      </c>
      <c r="AW79" s="11">
        <v>67418</v>
      </c>
      <c r="AX79" s="11"/>
      <c r="AY79" s="11"/>
      <c r="AZ79" s="19">
        <f t="shared" si="83"/>
        <v>82599.75</v>
      </c>
      <c r="BB79" s="32" t="s">
        <v>143</v>
      </c>
      <c r="BC79" t="s">
        <v>224</v>
      </c>
      <c r="BD79" s="18">
        <f t="shared" si="89"/>
        <v>4.003626037335152E-2</v>
      </c>
      <c r="BF79" t="s">
        <v>33</v>
      </c>
      <c r="BG79">
        <v>212731133952</v>
      </c>
      <c r="BH79">
        <v>117.47</v>
      </c>
      <c r="BI79" t="s">
        <v>75</v>
      </c>
    </row>
    <row r="80" spans="1:61" ht="15.45" customHeight="1" x14ac:dyDescent="0.3">
      <c r="A80" t="s">
        <v>312</v>
      </c>
      <c r="B80" s="73" t="s">
        <v>476</v>
      </c>
      <c r="C80" s="21">
        <f t="shared" si="85"/>
        <v>8.3611845213508507E-2</v>
      </c>
      <c r="D80" s="21">
        <f t="shared" si="86"/>
        <v>9.3986122744380937E-2</v>
      </c>
      <c r="E80" s="50">
        <f t="shared" si="87"/>
        <v>18.3</v>
      </c>
      <c r="G80" s="18">
        <f t="shared" ref="G80:G85" si="90">+T80/Z80</f>
        <v>0.17387184521350851</v>
      </c>
      <c r="H80" s="1">
        <f t="shared" ref="H80" si="91">+L80</f>
        <v>1.27</v>
      </c>
      <c r="I80" s="18">
        <f t="shared" ref="I80:I85" si="92">+G80-(H80*0.08)</f>
        <v>7.2271845213508504E-2</v>
      </c>
      <c r="J80" s="18">
        <f t="shared" si="88"/>
        <v>0.10959557118468824</v>
      </c>
      <c r="K80" s="19">
        <f t="shared" ref="K80" si="93">AVERAGE((V80-W80)/W80*100,(W80-X80)/X80*100,(X80-Y80)/Y80*100)</f>
        <v>10.392030338782613</v>
      </c>
      <c r="L80">
        <v>1.27</v>
      </c>
      <c r="M80">
        <v>19.3</v>
      </c>
      <c r="O80" s="27">
        <v>1452.3861200000001</v>
      </c>
      <c r="P80" s="27">
        <v>1223.1221599999999</v>
      </c>
      <c r="Q80" s="27">
        <v>916.55493999999999</v>
      </c>
      <c r="R80" s="27">
        <v>677.72967000000006</v>
      </c>
      <c r="S80" s="27">
        <v>385.79615999999999</v>
      </c>
      <c r="T80" s="28">
        <f t="shared" ref="T80:T85" si="94">AVERAGE(O80:S80)</f>
        <v>931.11780999999996</v>
      </c>
      <c r="V80" s="24">
        <v>6176.0439999999999</v>
      </c>
      <c r="W80" s="24">
        <v>5525.8069999999998</v>
      </c>
      <c r="X80" s="24">
        <v>5126.1189999999997</v>
      </c>
      <c r="Y80" s="24">
        <v>4592.8140000000003</v>
      </c>
      <c r="Z80" s="23">
        <f t="shared" ref="Z80:Z85" si="95">AVERAGE(V80:Y80)</f>
        <v>5355.1959999999999</v>
      </c>
      <c r="AB80">
        <v>9872</v>
      </c>
      <c r="AC80">
        <v>8635</v>
      </c>
      <c r="AD80">
        <v>7547</v>
      </c>
      <c r="AE80">
        <v>5985</v>
      </c>
      <c r="AF80">
        <v>5586</v>
      </c>
      <c r="AG80">
        <v>4865</v>
      </c>
      <c r="AH80">
        <v>4476</v>
      </c>
      <c r="AI80">
        <v>3904</v>
      </c>
      <c r="AJ80">
        <v>4501</v>
      </c>
      <c r="AK80">
        <v>4108</v>
      </c>
      <c r="AL80">
        <v>3215</v>
      </c>
      <c r="AM80">
        <v>2731</v>
      </c>
      <c r="AN80">
        <v>2270</v>
      </c>
      <c r="AO80">
        <v>1836</v>
      </c>
      <c r="AP80">
        <v>1518</v>
      </c>
      <c r="AT80">
        <v>10984.862999999999</v>
      </c>
      <c r="AU80">
        <v>9871.6489999999994</v>
      </c>
      <c r="AV80">
        <v>8634.652</v>
      </c>
      <c r="AW80">
        <v>7547.0609999999997</v>
      </c>
      <c r="AX80">
        <v>5984.634</v>
      </c>
      <c r="AZ80" s="19">
        <f t="shared" ref="AZ80:AZ85" si="96">AVERAGE(AT80:AX80)</f>
        <v>8604.5717999999997</v>
      </c>
      <c r="BB80" s="35" t="s">
        <v>202</v>
      </c>
      <c r="BC80" t="s">
        <v>251</v>
      </c>
      <c r="BD80" s="18">
        <f t="shared" si="89"/>
        <v>0.11909290260621674</v>
      </c>
      <c r="BF80" t="s">
        <v>80</v>
      </c>
      <c r="BG80">
        <v>89113387008</v>
      </c>
      <c r="BH80">
        <v>65.400000000000006</v>
      </c>
      <c r="BI80" t="s">
        <v>75</v>
      </c>
    </row>
    <row r="81" spans="1:61" ht="15.45" customHeight="1" x14ac:dyDescent="0.3">
      <c r="A81" t="s">
        <v>313</v>
      </c>
      <c r="B81" s="73" t="s">
        <v>477</v>
      </c>
      <c r="C81" s="21">
        <f t="shared" si="85"/>
        <v>0.1133440950063019</v>
      </c>
      <c r="D81" s="21">
        <f t="shared" si="86"/>
        <v>-3.3010527896529342E-2</v>
      </c>
      <c r="E81" s="50">
        <f t="shared" si="87"/>
        <v>12</v>
      </c>
      <c r="G81" s="18">
        <f t="shared" si="90"/>
        <v>0.1834640950063019</v>
      </c>
      <c r="H81" s="1">
        <f>+L81</f>
        <v>0.74</v>
      </c>
      <c r="I81" s="18">
        <f t="shared" si="92"/>
        <v>0.12426409500630189</v>
      </c>
      <c r="J81" s="18">
        <f t="shared" si="88"/>
        <v>2.1033342141463462E-3</v>
      </c>
      <c r="K81" s="19">
        <f>AVERAGE((V81-W81)/W81*100,(W81-X81)/X81*100,(X81-Y81)/Y81*100)</f>
        <v>1.250804678487458</v>
      </c>
      <c r="L81">
        <v>0.74</v>
      </c>
      <c r="M81">
        <v>13</v>
      </c>
      <c r="N81" s="17"/>
      <c r="O81" s="29">
        <v>9862.4341199999999</v>
      </c>
      <c r="P81" s="29">
        <v>9831.4064999999991</v>
      </c>
      <c r="Q81" s="29">
        <v>8092.1592000000001</v>
      </c>
      <c r="R81" s="29">
        <v>8499.0408000000007</v>
      </c>
      <c r="S81" s="29">
        <v>5928.2129999999997</v>
      </c>
      <c r="T81" s="28">
        <f t="shared" si="94"/>
        <v>8442.650724000001</v>
      </c>
      <c r="U81" s="17"/>
      <c r="V81" s="24">
        <v>47589</v>
      </c>
      <c r="W81" s="24">
        <v>44710.8</v>
      </c>
      <c r="X81" s="24">
        <v>45830.6</v>
      </c>
      <c r="Y81" s="24">
        <v>45941.599999999999</v>
      </c>
      <c r="Z81" s="23">
        <f t="shared" si="95"/>
        <v>46018</v>
      </c>
      <c r="AB81">
        <v>25494</v>
      </c>
      <c r="AC81">
        <v>23183</v>
      </c>
      <c r="AD81">
        <v>23223</v>
      </c>
      <c r="AE81">
        <v>19208</v>
      </c>
      <c r="AF81">
        <v>21364</v>
      </c>
      <c r="AG81">
        <v>21258</v>
      </c>
      <c r="AH81">
        <v>22820</v>
      </c>
      <c r="AI81">
        <v>24622</v>
      </c>
      <c r="AJ81">
        <v>25413</v>
      </c>
      <c r="AK81">
        <v>27441</v>
      </c>
      <c r="AL81">
        <v>28106</v>
      </c>
      <c r="AM81">
        <v>27567</v>
      </c>
      <c r="AN81">
        <v>27006</v>
      </c>
      <c r="AO81">
        <v>24075</v>
      </c>
      <c r="AP81">
        <v>22745</v>
      </c>
      <c r="AT81" s="11">
        <v>25938</v>
      </c>
      <c r="AU81" s="11">
        <v>25493</v>
      </c>
      <c r="AV81" s="11">
        <v>23182</v>
      </c>
      <c r="AW81" s="11">
        <v>23222</v>
      </c>
      <c r="AX81" s="11">
        <v>19207</v>
      </c>
      <c r="AY81" s="11"/>
      <c r="AZ81" s="19">
        <f t="shared" si="96"/>
        <v>23408.400000000001</v>
      </c>
      <c r="BB81" s="32" t="s">
        <v>144</v>
      </c>
      <c r="BC81" t="s">
        <v>251</v>
      </c>
      <c r="BD81" s="18">
        <f t="shared" si="89"/>
        <v>-1.4027267754272512E-2</v>
      </c>
      <c r="BF81" t="s">
        <v>34</v>
      </c>
      <c r="BG81">
        <v>212126695424</v>
      </c>
      <c r="BH81">
        <v>296.01</v>
      </c>
      <c r="BI81" t="s">
        <v>75</v>
      </c>
    </row>
    <row r="82" spans="1:61" ht="15.45" customHeight="1" x14ac:dyDescent="0.3">
      <c r="A82" t="s">
        <v>376</v>
      </c>
      <c r="B82" s="73" t="s">
        <v>478</v>
      </c>
      <c r="C82" s="21">
        <f t="shared" si="85"/>
        <v>7.1440771823891996E-2</v>
      </c>
      <c r="D82" s="21">
        <f t="shared" si="86"/>
        <v>0.19930641322950521</v>
      </c>
      <c r="E82" s="50">
        <f t="shared" si="87"/>
        <v>10</v>
      </c>
      <c r="G82" s="18">
        <f t="shared" si="90"/>
        <v>0.16094077182389199</v>
      </c>
      <c r="H82" s="1">
        <f>+L82</f>
        <v>1.25</v>
      </c>
      <c r="I82" s="18">
        <f t="shared" si="92"/>
        <v>6.0940771823891987E-2</v>
      </c>
      <c r="J82" s="18">
        <f t="shared" si="88"/>
        <v>0.12469033277047417</v>
      </c>
      <c r="K82" s="19">
        <f>AVERAGE((V82-W82)/W82*100,(W82-X82)/X82*100,(X82-Y82)/Y82*100)</f>
        <v>10.576077792167583</v>
      </c>
      <c r="L82">
        <v>1.25</v>
      </c>
      <c r="M82">
        <v>11</v>
      </c>
      <c r="N82" s="17"/>
      <c r="O82" s="27">
        <v>8530.9760000000006</v>
      </c>
      <c r="P82" s="27">
        <v>6156.5879999999997</v>
      </c>
      <c r="Q82" s="27">
        <v>4860.826</v>
      </c>
      <c r="R82" s="27">
        <v>5470.634</v>
      </c>
      <c r="S82" s="27">
        <v>4147.335</v>
      </c>
      <c r="T82" s="28">
        <f t="shared" si="94"/>
        <v>5833.2717999999995</v>
      </c>
      <c r="U82" s="17"/>
      <c r="V82" s="24">
        <v>39042.733999999997</v>
      </c>
      <c r="W82" s="24">
        <v>40350.152999999998</v>
      </c>
      <c r="X82" s="24">
        <v>36270.025000000001</v>
      </c>
      <c r="Y82" s="24">
        <v>29316.43</v>
      </c>
      <c r="Z82" s="23">
        <f t="shared" si="95"/>
        <v>36244.835499999994</v>
      </c>
      <c r="AB82" s="3">
        <v>33723</v>
      </c>
      <c r="AC82" s="3">
        <v>31616</v>
      </c>
      <c r="AD82" s="3">
        <v>29698</v>
      </c>
      <c r="AE82" s="31">
        <v>24996</v>
      </c>
      <c r="AF82" s="31">
        <v>20156</v>
      </c>
      <c r="AG82" s="31">
        <v>15794</v>
      </c>
      <c r="AH82" s="31">
        <v>11693</v>
      </c>
      <c r="AI82" s="31">
        <v>8831</v>
      </c>
      <c r="AJ82" s="31">
        <v>6780</v>
      </c>
      <c r="AK82" s="3">
        <v>5505</v>
      </c>
      <c r="AL82" s="3">
        <v>4375</v>
      </c>
      <c r="AM82" s="13">
        <v>3609</v>
      </c>
      <c r="AN82" s="3">
        <v>3205</v>
      </c>
      <c r="AO82" s="3">
        <v>2163</v>
      </c>
      <c r="AP82" s="3">
        <v>1670</v>
      </c>
      <c r="AT82" s="3">
        <v>37587</v>
      </c>
      <c r="AU82" s="3">
        <v>33723</v>
      </c>
      <c r="AV82" s="3">
        <v>31615</v>
      </c>
      <c r="AW82" s="3">
        <v>29697</v>
      </c>
      <c r="AX82" s="3">
        <v>24996</v>
      </c>
      <c r="AY82" s="3"/>
      <c r="AZ82" s="19">
        <f t="shared" si="96"/>
        <v>31523.599999999999</v>
      </c>
      <c r="BB82" s="32" t="s">
        <v>131</v>
      </c>
      <c r="BC82" t="s">
        <v>224</v>
      </c>
      <c r="BD82" s="18">
        <f t="shared" si="89"/>
        <v>0.21440992546691159</v>
      </c>
      <c r="BF82" t="s">
        <v>21</v>
      </c>
      <c r="BG82">
        <v>379074019328</v>
      </c>
      <c r="BH82">
        <v>886.81</v>
      </c>
      <c r="BI82" t="s">
        <v>75</v>
      </c>
    </row>
    <row r="83" spans="1:61" ht="15.45" customHeight="1" x14ac:dyDescent="0.3">
      <c r="A83" t="s">
        <v>314</v>
      </c>
      <c r="B83" s="73" t="s">
        <v>479</v>
      </c>
      <c r="C83" s="21">
        <f t="shared" si="85"/>
        <v>0.1141108945347106</v>
      </c>
      <c r="D83" s="21">
        <f t="shared" si="86"/>
        <v>5.7327474225181828E-2</v>
      </c>
      <c r="E83" s="50">
        <f t="shared" si="87"/>
        <v>2.2000000000000002</v>
      </c>
      <c r="G83" s="18">
        <f t="shared" si="90"/>
        <v>0.19259089453471059</v>
      </c>
      <c r="H83" s="1">
        <f>+L83</f>
        <v>0.96</v>
      </c>
      <c r="I83" s="18">
        <f t="shared" si="92"/>
        <v>0.1157908945347106</v>
      </c>
      <c r="J83" s="18">
        <f t="shared" si="88"/>
        <v>3.0126358799974096E-2</v>
      </c>
      <c r="K83" s="19">
        <f>AVERAGE((V83-W83)/W83*100,(W83-X83)/X83*100,(X83-Y83)/Y83*100)</f>
        <v>10.430727368628583</v>
      </c>
      <c r="L83">
        <v>0.96</v>
      </c>
      <c r="M83">
        <v>3.2</v>
      </c>
      <c r="N83" s="17"/>
      <c r="O83" s="27">
        <v>4200.1000000000004</v>
      </c>
      <c r="P83" s="27">
        <v>4540.3019999999997</v>
      </c>
      <c r="Q83" s="27">
        <v>3703.1959999999999</v>
      </c>
      <c r="R83" s="27">
        <v>4034.8256000000001</v>
      </c>
      <c r="T83" s="28">
        <f t="shared" si="94"/>
        <v>4119.6059000000005</v>
      </c>
      <c r="U83" s="17"/>
      <c r="V83" s="24">
        <v>24252.9</v>
      </c>
      <c r="W83" s="24">
        <v>21539.5</v>
      </c>
      <c r="X83" s="24">
        <v>21612.6</v>
      </c>
      <c r="Y83" s="24">
        <v>18156.8</v>
      </c>
      <c r="Z83" s="23">
        <f t="shared" si="95"/>
        <v>21390.45</v>
      </c>
      <c r="AB83">
        <v>36176</v>
      </c>
      <c r="AC83">
        <v>35976</v>
      </c>
      <c r="AD83">
        <v>32250</v>
      </c>
      <c r="AE83">
        <v>29061</v>
      </c>
      <c r="AF83">
        <v>23518</v>
      </c>
      <c r="AG83">
        <v>26509</v>
      </c>
      <c r="AH83">
        <v>24720</v>
      </c>
      <c r="AI83">
        <v>22387</v>
      </c>
      <c r="AJ83">
        <v>21316</v>
      </c>
      <c r="AK83">
        <v>19163</v>
      </c>
      <c r="AL83">
        <v>16448</v>
      </c>
      <c r="AM83">
        <v>14867</v>
      </c>
      <c r="AN83">
        <v>13277</v>
      </c>
      <c r="AO83">
        <v>11700</v>
      </c>
      <c r="AP83">
        <v>10707</v>
      </c>
      <c r="AT83" s="19">
        <v>36176.199999999997</v>
      </c>
      <c r="AU83" s="19">
        <v>35975.599999999999</v>
      </c>
      <c r="AV83">
        <v>32250.3</v>
      </c>
      <c r="AW83">
        <v>29060.6</v>
      </c>
      <c r="AZ83" s="19">
        <f t="shared" si="96"/>
        <v>33365.674999999996</v>
      </c>
      <c r="BB83" s="32" t="s">
        <v>176</v>
      </c>
      <c r="BC83" t="s">
        <v>251</v>
      </c>
      <c r="BD83" s="18">
        <f t="shared" si="89"/>
        <v>6.6847870446701291E-2</v>
      </c>
      <c r="BF83" t="s">
        <v>68</v>
      </c>
      <c r="BG83">
        <v>116169138176</v>
      </c>
      <c r="BH83">
        <v>102.46</v>
      </c>
      <c r="BI83" t="s">
        <v>75</v>
      </c>
    </row>
    <row r="84" spans="1:61" ht="15.45" customHeight="1" x14ac:dyDescent="0.3">
      <c r="A84" t="s">
        <v>379</v>
      </c>
      <c r="B84" s="73" t="s">
        <v>480</v>
      </c>
      <c r="C84" s="21">
        <f t="shared" si="85"/>
        <v>0.40590606421247294</v>
      </c>
      <c r="D84" s="21">
        <f>AVERAGE(((AB84*($AB$3/AB$3))/(AC84*($AB$3/AC$3)))-1,((AC84*($AB$3/AC$3))/(AD84*($AB$3/AD$3)))-1,((AD84*($AB$3/AD$3))/(AE84*($AB$3/AE$3)))-1,((AE84*($AB$3/AE$3))/(AF84*($AB$3/AF$3)))-1,((AF84*($AB$3/AF$3))/(AG84*($AB$3/AG$3)))-1,((AG84*($AB$3/AG$3))/(AH84*($AB$3/AH$3)))-1)</f>
        <v>0.25072368775573722</v>
      </c>
      <c r="E84" s="50">
        <f t="shared" si="87"/>
        <v>9</v>
      </c>
      <c r="G84" s="18">
        <f t="shared" si="90"/>
        <v>0.49198606421247293</v>
      </c>
      <c r="H84" s="1">
        <f>+L84</f>
        <v>1.1599999999999999</v>
      </c>
      <c r="I84" s="18">
        <f t="shared" si="92"/>
        <v>0.39918606421247294</v>
      </c>
      <c r="J84" s="18">
        <f t="shared" si="88"/>
        <v>0.22257588344882073</v>
      </c>
      <c r="K84" s="19">
        <f>AVERAGE((V84-W84)/W84*100,(W84-X84)/X84*100,(X84-Y84)/Y84*100)</f>
        <v>1359.7525421236808</v>
      </c>
      <c r="L84">
        <v>1.1599999999999999</v>
      </c>
      <c r="M84">
        <v>10</v>
      </c>
      <c r="O84" s="27">
        <v>1011</v>
      </c>
      <c r="P84" s="27">
        <v>4154</v>
      </c>
      <c r="Q84" s="27">
        <v>1815.7280000000001</v>
      </c>
      <c r="R84" s="27">
        <v>155.49</v>
      </c>
      <c r="S84" s="27">
        <v>-4291.9684600000001</v>
      </c>
      <c r="T84" s="28">
        <f t="shared" si="94"/>
        <v>568.84990799999991</v>
      </c>
      <c r="V84" s="24">
        <v>2548</v>
      </c>
      <c r="W84" s="24">
        <v>59</v>
      </c>
      <c r="X84" s="24">
        <v>691</v>
      </c>
      <c r="Y84" s="24">
        <v>1326.9269999999999</v>
      </c>
      <c r="Z84" s="23">
        <f t="shared" si="95"/>
        <v>1156.2317499999999</v>
      </c>
      <c r="AB84">
        <v>9917</v>
      </c>
      <c r="AC84">
        <v>8399</v>
      </c>
      <c r="AD84">
        <v>5992</v>
      </c>
      <c r="AE84">
        <v>3378</v>
      </c>
      <c r="AF84">
        <v>4805</v>
      </c>
      <c r="AG84">
        <v>3652</v>
      </c>
      <c r="AH84">
        <v>2562</v>
      </c>
      <c r="AT84">
        <v>10840</v>
      </c>
      <c r="AU84">
        <v>9917</v>
      </c>
      <c r="AV84">
        <v>8399</v>
      </c>
      <c r="AW84">
        <v>5992</v>
      </c>
      <c r="AX84">
        <v>3378.1990000000001</v>
      </c>
      <c r="AZ84" s="19">
        <f t="shared" si="96"/>
        <v>7705.2398000000003</v>
      </c>
      <c r="BB84" s="35" t="s">
        <v>200</v>
      </c>
      <c r="BC84" t="s">
        <v>273</v>
      </c>
      <c r="BD84" s="18" t="e">
        <f t="shared" si="89"/>
        <v>#DIV/0!</v>
      </c>
      <c r="BF84" t="s">
        <v>79</v>
      </c>
      <c r="BG84">
        <v>85543780352</v>
      </c>
      <c r="BH84">
        <v>136.91999999999999</v>
      </c>
      <c r="BI84" t="s">
        <v>75</v>
      </c>
    </row>
    <row r="85" spans="1:61" ht="15.45" customHeight="1" x14ac:dyDescent="0.3">
      <c r="A85" t="s">
        <v>326</v>
      </c>
      <c r="B85" s="73" t="s">
        <v>481</v>
      </c>
      <c r="C85" s="21">
        <f t="shared" si="85"/>
        <v>0.35332480167890867</v>
      </c>
      <c r="D85" s="21">
        <f>AVERAGE(((AB85*($AB$3/AB$3))/(AC85*($AB$3/AC$3)))-1,((AC85*($AB$3/AC$3))/(AD85*($AB$3/AD$3)))-1,((AD85*($AB$3/AD$3))/(AE85*($AB$3/AE$3)))-1,((AE85*($AB$3/AE$3))/(AF85*($AB$3/AF$3)))-1,((AF85*($AB$3/AF$3))/(AG85*($AB$3/AG$3)))-1,((AG85*($AB$3/AG$3))/(AH85*($AB$3/AH$3)))-1,((AH85*($AB$3/AH$3))/(AI85*($AB$3/AI$3)))-1,((AI85*($AB$3/AI$3))/(AJ85*($AB$3/AJ$3)))-1,((AJ85*($AB$3/AJ$3))/(AK85*($AB$3/AK$3)))-1,((AK85*($AB$3/AK$3))/(AL85*($AB$3/AL$3)))-1)</f>
        <v>0.13874970926875499</v>
      </c>
      <c r="E85" s="50">
        <f t="shared" si="87"/>
        <v>16</v>
      </c>
      <c r="G85" s="18">
        <f t="shared" si="90"/>
        <v>0.4477648016789087</v>
      </c>
      <c r="H85" s="1">
        <f>+L85</f>
        <v>1.38</v>
      </c>
      <c r="I85" s="18">
        <f t="shared" si="92"/>
        <v>0.3373648016789087</v>
      </c>
      <c r="J85" s="18">
        <f t="shared" si="88"/>
        <v>0.12980910841222904</v>
      </c>
      <c r="K85" s="19">
        <f>AVERAGE((V85-W85)/W85*100,(W85-X85)/X85*100,(X85-Y85)/Y85*100)</f>
        <v>-22.273755674344986</v>
      </c>
      <c r="L85">
        <v>1.38</v>
      </c>
      <c r="M85">
        <v>17</v>
      </c>
      <c r="N85" s="17"/>
      <c r="O85" s="27">
        <v>5262.5925999999999</v>
      </c>
      <c r="P85" s="27">
        <v>4540.5780000000004</v>
      </c>
      <c r="Q85" s="27">
        <v>4013.674</v>
      </c>
      <c r="R85" s="27">
        <v>2039.5</v>
      </c>
      <c r="S85" s="27">
        <v>145.65</v>
      </c>
      <c r="T85" s="28">
        <f t="shared" si="94"/>
        <v>3200.3989200000001</v>
      </c>
      <c r="U85" s="17"/>
      <c r="V85" s="24">
        <v>3544</v>
      </c>
      <c r="W85" s="24">
        <v>7214</v>
      </c>
      <c r="X85" s="24">
        <v>9138</v>
      </c>
      <c r="Y85" s="24">
        <v>8694</v>
      </c>
      <c r="Z85" s="23">
        <f t="shared" si="95"/>
        <v>7147.5</v>
      </c>
      <c r="AB85">
        <v>21365</v>
      </c>
      <c r="AC85">
        <v>17090</v>
      </c>
      <c r="AD85">
        <v>10958</v>
      </c>
      <c r="AE85">
        <v>6796</v>
      </c>
      <c r="AF85">
        <v>15066</v>
      </c>
      <c r="AG85">
        <v>14527</v>
      </c>
      <c r="AH85">
        <v>12681</v>
      </c>
      <c r="AI85">
        <v>10743</v>
      </c>
      <c r="AJ85">
        <v>9224</v>
      </c>
      <c r="AK85">
        <v>8442</v>
      </c>
      <c r="AL85">
        <v>6793</v>
      </c>
      <c r="AM85">
        <v>5261</v>
      </c>
      <c r="AN85">
        <v>4356</v>
      </c>
      <c r="AO85">
        <v>3085</v>
      </c>
      <c r="AP85">
        <v>2338</v>
      </c>
      <c r="AT85">
        <v>23052</v>
      </c>
      <c r="AU85">
        <v>21365</v>
      </c>
      <c r="AV85">
        <v>17090</v>
      </c>
      <c r="AW85">
        <v>10958</v>
      </c>
      <c r="AX85">
        <v>6796</v>
      </c>
      <c r="AZ85" s="19">
        <f t="shared" si="96"/>
        <v>15852.2</v>
      </c>
      <c r="BB85" s="32" t="s">
        <v>156</v>
      </c>
      <c r="BC85" t="s">
        <v>273</v>
      </c>
      <c r="BD85" s="18">
        <f t="shared" si="89"/>
        <v>0.17930897929268505</v>
      </c>
      <c r="BF85" t="s">
        <v>46</v>
      </c>
      <c r="BG85">
        <v>172168364032</v>
      </c>
      <c r="BH85">
        <v>5201.9799999999996</v>
      </c>
      <c r="BI85" t="s">
        <v>75</v>
      </c>
    </row>
    <row r="86" spans="1:61" ht="15.45" customHeight="1" x14ac:dyDescent="0.3">
      <c r="A86" s="4" t="s">
        <v>396</v>
      </c>
      <c r="B86" s="4" t="s">
        <v>396</v>
      </c>
      <c r="C86" s="21">
        <f>AVERAGE(C78:C85)</f>
        <v>0.13667555188579045</v>
      </c>
      <c r="D86" s="21">
        <f>AVERAGE(D78:D85)</f>
        <v>0.10173095237133405</v>
      </c>
      <c r="E86" s="50">
        <f>AVERAGE(E78:E85)</f>
        <v>8.6412499999999994</v>
      </c>
    </row>
    <row r="87" spans="1:61" ht="15.45" customHeight="1" x14ac:dyDescent="0.3">
      <c r="C87" s="21"/>
      <c r="D87" s="21"/>
      <c r="E87" s="50"/>
      <c r="G87" s="18"/>
      <c r="H87" s="1"/>
      <c r="I87" s="18"/>
      <c r="K87" s="19"/>
      <c r="N87" s="17"/>
      <c r="U87" s="17"/>
      <c r="Z87" s="23"/>
      <c r="AZ87" s="19"/>
      <c r="BB87" s="32"/>
      <c r="BD87" s="18"/>
    </row>
    <row r="88" spans="1:61" ht="15.45" customHeight="1" x14ac:dyDescent="0.3">
      <c r="A88" t="s">
        <v>318</v>
      </c>
      <c r="B88" s="73" t="s">
        <v>482</v>
      </c>
      <c r="C88" s="21">
        <f t="shared" ref="C88:C105" si="97">+G88-(0.042+H88*0.038)</f>
        <v>7.0268863204204501E-3</v>
      </c>
      <c r="D88" s="21">
        <f t="shared" ref="D88:D105" si="98">AVERAGE(((AB88*($AB$3/AB$3))/(AC88*($AB$3/AC$3)))-1,((AC88*($AB$3/AC$3))/(AD88*($AB$3/AD$3)))-1,((AD88*($AB$3/AD$3))/(AE88*($AB$3/AE$3)))-1,((AE88*($AB$3/AE$3))/(AF88*($AB$3/AF$3)))-1,((AF88*($AB$3/AF$3))/(AG88*($AB$3/AG$3)))-1,((AG88*($AB$3/AG$3))/(AH88*($AB$3/AH$3)))-1,((AH88*($AB$3/AH$3))/(AI88*($AB$3/AI$3)))-1,((AI88*($AB$3/AI$3))/(AJ88*($AB$3/AJ$3)))-1,((AJ88*($AB$3/AJ$3))/(AK88*($AB$3/AK$3)))-1,((AK88*($AB$3/AK$3))/(AL88*($AB$3/AL$3)))-1)</f>
        <v>8.2720493730763428E-2</v>
      </c>
      <c r="E88" s="50">
        <f t="shared" ref="E88:E105" si="99">+M88-1</f>
        <v>0.3600000000000001</v>
      </c>
      <c r="G88" s="18">
        <f>+T88/Z88</f>
        <v>6.9546886320420456E-2</v>
      </c>
      <c r="H88" s="1">
        <f>+L88</f>
        <v>0.54</v>
      </c>
      <c r="I88" s="18">
        <f>+G88-(H88*0.08)</f>
        <v>2.6346886320420454E-2</v>
      </c>
      <c r="J88" s="18">
        <f t="shared" ref="J88:J105" si="100">AVERAGE(((AB88*($AB$3/AB$3))/(AC88*($AB$3/AC$3)))-1,((AC88*($AB$3/AC$3))/(AD88*($AB$3/AD$3)))-1,((AD88*($AB$3/AD$3))/(AE88*($AB$3/AE$3)))-1,((AE88*($AB$3/AE$3))/(AF88*($AB$3/AF$3)))-1,((AF88*($AB$3/AF$3))/(AG88*($AB$3/AG$3)))-1)</f>
        <v>9.1189010746618754E-2</v>
      </c>
      <c r="K88" s="19">
        <f>AVERAGE((V88-W88)/W88*100,(W88-X88)/X88*100,(X88-Y88)/Y88*100)</f>
        <v>-0.5213387263137631</v>
      </c>
      <c r="L88">
        <v>0.54</v>
      </c>
      <c r="M88">
        <v>1.36</v>
      </c>
      <c r="O88" s="27">
        <v>8776.62435</v>
      </c>
      <c r="P88" s="27">
        <v>11643.144</v>
      </c>
      <c r="Q88" s="27">
        <v>12774.976000000001</v>
      </c>
      <c r="R88" s="27">
        <v>12202.678</v>
      </c>
      <c r="S88" s="27">
        <v>11156.28</v>
      </c>
      <c r="T88" s="28">
        <f>AVERAGE(O88:S88)</f>
        <v>11310.740470000001</v>
      </c>
      <c r="V88" s="24">
        <v>166264</v>
      </c>
      <c r="W88" s="24">
        <v>149404</v>
      </c>
      <c r="X88" s="24">
        <v>164122</v>
      </c>
      <c r="Y88" s="24">
        <v>170749</v>
      </c>
      <c r="Z88" s="23">
        <f>AVERAGE(V88:Y88)</f>
        <v>162634.75</v>
      </c>
      <c r="AB88">
        <v>357776</v>
      </c>
      <c r="AC88">
        <v>322467</v>
      </c>
      <c r="AD88">
        <v>292111</v>
      </c>
      <c r="AE88">
        <v>268706</v>
      </c>
      <c r="AF88">
        <v>256776</v>
      </c>
      <c r="AG88">
        <v>194579</v>
      </c>
      <c r="AH88">
        <v>184786</v>
      </c>
      <c r="AI88">
        <v>177546</v>
      </c>
      <c r="AJ88">
        <v>153290</v>
      </c>
      <c r="AK88">
        <v>139367</v>
      </c>
      <c r="AL88">
        <v>126761</v>
      </c>
      <c r="AM88">
        <v>123120</v>
      </c>
      <c r="AN88">
        <v>107080</v>
      </c>
      <c r="AO88">
        <v>95778</v>
      </c>
      <c r="AP88">
        <v>98215</v>
      </c>
      <c r="AT88">
        <v>368912</v>
      </c>
      <c r="AU88">
        <v>357776</v>
      </c>
      <c r="AV88">
        <v>322467</v>
      </c>
      <c r="AW88">
        <v>292111</v>
      </c>
      <c r="AX88">
        <v>268706</v>
      </c>
      <c r="AZ88" s="19">
        <f>AVERAGE(AT88:AX88)</f>
        <v>321994.40000000002</v>
      </c>
      <c r="BB88" s="35" t="s">
        <v>203</v>
      </c>
      <c r="BC88" t="s">
        <v>254</v>
      </c>
      <c r="BD88" s="18">
        <f t="shared" ref="BD88:BD105" si="101">AVERAGE(((AB88*($AB$3/AB$3))/(AC88*($AB$3/AC$3)))-1,((AC88*($AB$3/AC$3))/(AD88*($AB$3/AD$3)))-1,((AD88*($AB$3/AD$3))/(AE88*($AB$3/AE$3)))-1,((AE88*($AB$3/AE$3))/(AF88*($AB$3/AF$3)))-1,((AF88*($AB$3/AF$3))/(AG88*($AB$3/AG$3)))-1,((AG88*($AB$3/AG$3))/(AH88*($AB$3/AH$3)))-1,((AH88*($AB$3/AH$3))/(AI88*($AB$3/AI$3)))-1,((AI88*($AB$3/AI$3))/(AJ88*($AB$3/AJ$3)))-1,((AJ88*($AB$3/AJ$3))/(AK88*($AB$3/AK$3)))-1,((AK88*($AB$3/AK$3))/(AL88*($AB$3/AL$3)))-1,((AL88*($AB$3/AL$3))/(AM88*($AB$3/AM$3)))-1,((AM88*($AB$3/AM$3))/(AN88*($AB$3/AN$3)))-1,((AN88*($AB$3/AN$3))/(AO88*($AB$3/AO$3)))-1,((AO88*($AB$3/AO$3))/(AP88*($AB$3/AP$3)))-1)</f>
        <v>7.2259894311584319E-2</v>
      </c>
      <c r="BF88" t="s">
        <v>86</v>
      </c>
      <c r="BG88">
        <v>69577490432</v>
      </c>
      <c r="BH88">
        <v>55.29</v>
      </c>
      <c r="BI88" t="s">
        <v>75</v>
      </c>
    </row>
    <row r="89" spans="1:61" ht="15.45" customHeight="1" x14ac:dyDescent="0.3">
      <c r="A89" t="s">
        <v>328</v>
      </c>
      <c r="B89" s="73" t="s">
        <v>483</v>
      </c>
      <c r="C89" s="21">
        <f t="shared" si="97"/>
        <v>5.170998005823868E-2</v>
      </c>
      <c r="D89" s="21">
        <f t="shared" si="98"/>
        <v>5.1121103597131456E-2</v>
      </c>
      <c r="E89" s="50">
        <f t="shared" si="99"/>
        <v>4.4000000000000004</v>
      </c>
      <c r="G89" s="18">
        <f t="shared" ref="G89:G97" si="102">+T89/Z89</f>
        <v>0.12106998005823869</v>
      </c>
      <c r="H89" s="1">
        <f t="shared" si="63"/>
        <v>0.72</v>
      </c>
      <c r="I89" s="18">
        <f t="shared" si="20"/>
        <v>6.3469980058238687E-2</v>
      </c>
      <c r="J89" s="18">
        <f t="shared" si="100"/>
        <v>2.1189663539388913E-2</v>
      </c>
      <c r="K89" s="19">
        <f t="shared" si="64"/>
        <v>-0.28517788573085312</v>
      </c>
      <c r="L89">
        <v>0.72</v>
      </c>
      <c r="M89">
        <v>5.4</v>
      </c>
      <c r="N89" s="17"/>
      <c r="O89" s="27">
        <v>6012.9558899999993</v>
      </c>
      <c r="P89" s="27">
        <v>6010.2190000000001</v>
      </c>
      <c r="Q89" s="27">
        <v>7309.67</v>
      </c>
      <c r="R89" s="27">
        <v>7561.8609999999999</v>
      </c>
      <c r="S89" s="27">
        <v>4963.8</v>
      </c>
      <c r="T89" s="28">
        <f t="shared" si="65"/>
        <v>6371.7011780000003</v>
      </c>
      <c r="U89" s="17"/>
      <c r="V89" s="24">
        <v>53174</v>
      </c>
      <c r="W89" s="24">
        <v>51030</v>
      </c>
      <c r="X89" s="24">
        <v>52596</v>
      </c>
      <c r="Y89" s="24">
        <v>53713</v>
      </c>
      <c r="Z89" s="23">
        <f t="shared" ref="Z89:Z97" si="103">AVERAGE(V89:Y89)</f>
        <v>52628.25</v>
      </c>
      <c r="AB89">
        <v>40109</v>
      </c>
      <c r="AC89">
        <v>43653</v>
      </c>
      <c r="AD89">
        <v>43075</v>
      </c>
      <c r="AE89">
        <v>34608</v>
      </c>
      <c r="AF89">
        <v>31904</v>
      </c>
      <c r="AG89">
        <v>30578</v>
      </c>
      <c r="AH89">
        <v>27390</v>
      </c>
      <c r="AI89">
        <v>20853</v>
      </c>
      <c r="AJ89">
        <v>20405</v>
      </c>
      <c r="AK89">
        <v>20247</v>
      </c>
      <c r="AL89">
        <v>19657</v>
      </c>
      <c r="AM89">
        <v>19050</v>
      </c>
      <c r="AN89">
        <v>21407</v>
      </c>
      <c r="AO89">
        <v>35167</v>
      </c>
      <c r="AP89">
        <v>30765</v>
      </c>
      <c r="AT89">
        <v>41217</v>
      </c>
      <c r="AU89">
        <v>40109</v>
      </c>
      <c r="AV89">
        <v>43653</v>
      </c>
      <c r="AW89">
        <v>43075</v>
      </c>
      <c r="AX89">
        <v>34608</v>
      </c>
      <c r="AZ89" s="19">
        <f t="shared" si="15"/>
        <v>40532.400000000001</v>
      </c>
      <c r="BB89" s="32" t="s">
        <v>148</v>
      </c>
      <c r="BC89" t="s">
        <v>258</v>
      </c>
      <c r="BD89" s="18">
        <f t="shared" si="101"/>
        <v>8.1976206492762136E-3</v>
      </c>
      <c r="BF89" t="s">
        <v>37</v>
      </c>
      <c r="BG89">
        <v>206001815552</v>
      </c>
      <c r="BH89">
        <v>118.77</v>
      </c>
      <c r="BI89" t="s">
        <v>75</v>
      </c>
    </row>
    <row r="90" spans="1:61" ht="15.45" customHeight="1" x14ac:dyDescent="0.3">
      <c r="A90" t="s">
        <v>329</v>
      </c>
      <c r="B90" s="73" t="s">
        <v>484</v>
      </c>
      <c r="C90" s="21">
        <f t="shared" si="97"/>
        <v>2.6007107908732202E-2</v>
      </c>
      <c r="D90" s="21">
        <f t="shared" si="98"/>
        <v>8.9221644284584151E-2</v>
      </c>
      <c r="E90" s="50">
        <f t="shared" si="99"/>
        <v>16.7</v>
      </c>
      <c r="G90" s="18">
        <f t="shared" si="102"/>
        <v>9.1187107908732204E-2</v>
      </c>
      <c r="H90" s="1">
        <f t="shared" si="63"/>
        <v>0.61</v>
      </c>
      <c r="I90" s="18">
        <f t="shared" si="20"/>
        <v>4.2387107908732201E-2</v>
      </c>
      <c r="J90" s="18">
        <f t="shared" si="100"/>
        <v>7.6941648757316419E-2</v>
      </c>
      <c r="K90" s="19">
        <f t="shared" si="64"/>
        <v>-9.1772318992739859</v>
      </c>
      <c r="L90">
        <v>0.61</v>
      </c>
      <c r="M90">
        <v>17.7</v>
      </c>
      <c r="N90" s="17"/>
      <c r="O90" s="27">
        <v>7576.3518099999992</v>
      </c>
      <c r="P90" s="27">
        <v>6660.88</v>
      </c>
      <c r="Q90" s="27">
        <v>14010.092000000001</v>
      </c>
      <c r="R90" s="27">
        <v>13971.339</v>
      </c>
      <c r="S90" s="27">
        <v>6947.83</v>
      </c>
      <c r="T90" s="28">
        <f t="shared" si="65"/>
        <v>9833.2985619999999</v>
      </c>
      <c r="U90" s="17"/>
      <c r="V90" s="24">
        <v>91245</v>
      </c>
      <c r="W90" s="24">
        <v>104174</v>
      </c>
      <c r="X90" s="24">
        <v>114000</v>
      </c>
      <c r="Y90" s="24">
        <v>121927</v>
      </c>
      <c r="Z90" s="23">
        <f t="shared" si="103"/>
        <v>107836.5</v>
      </c>
      <c r="AB90">
        <v>54318</v>
      </c>
      <c r="AC90">
        <v>58054</v>
      </c>
      <c r="AD90">
        <v>56197</v>
      </c>
      <c r="AE90">
        <v>45804</v>
      </c>
      <c r="AF90">
        <v>33266</v>
      </c>
      <c r="AG90">
        <v>32753</v>
      </c>
      <c r="AH90">
        <v>28216</v>
      </c>
      <c r="AI90">
        <v>25638</v>
      </c>
      <c r="AJ90">
        <v>22859</v>
      </c>
      <c r="AK90">
        <v>19960</v>
      </c>
      <c r="AL90">
        <v>18790</v>
      </c>
      <c r="AM90">
        <v>18380</v>
      </c>
      <c r="AN90">
        <v>17444</v>
      </c>
      <c r="AO90">
        <v>15638</v>
      </c>
      <c r="AP90">
        <v>14214</v>
      </c>
      <c r="AT90" s="3">
        <v>55533</v>
      </c>
      <c r="AU90" s="3">
        <v>54318</v>
      </c>
      <c r="AV90" s="3">
        <v>58054</v>
      </c>
      <c r="AW90" s="3">
        <v>56197</v>
      </c>
      <c r="AX90" s="3">
        <v>45804</v>
      </c>
      <c r="AY90" s="3"/>
      <c r="AZ90" s="19">
        <f t="shared" si="15"/>
        <v>53981.2</v>
      </c>
      <c r="BB90" s="32" t="s">
        <v>133</v>
      </c>
      <c r="BC90" t="s">
        <v>259</v>
      </c>
      <c r="BD90" s="18">
        <f t="shared" si="101"/>
        <v>7.8274462896951127E-2</v>
      </c>
      <c r="BF90" t="s">
        <v>23</v>
      </c>
      <c r="BG90">
        <v>323262906368</v>
      </c>
      <c r="BH90">
        <v>182.93</v>
      </c>
      <c r="BI90" t="s">
        <v>75</v>
      </c>
    </row>
    <row r="91" spans="1:61" ht="15.45" customHeight="1" x14ac:dyDescent="0.3">
      <c r="A91" t="s">
        <v>330</v>
      </c>
      <c r="B91" s="73" t="s">
        <v>485</v>
      </c>
      <c r="C91" s="21">
        <f t="shared" si="97"/>
        <v>0.10329045185610758</v>
      </c>
      <c r="D91" s="21">
        <f t="shared" si="98"/>
        <v>1.5528746481528077E-2</v>
      </c>
      <c r="E91" s="50">
        <f t="shared" si="99"/>
        <v>19</v>
      </c>
      <c r="G91" s="18">
        <f t="shared" si="102"/>
        <v>0.16809045185610758</v>
      </c>
      <c r="H91" s="1">
        <f t="shared" si="63"/>
        <v>0.6</v>
      </c>
      <c r="I91" s="18">
        <f t="shared" si="20"/>
        <v>0.12009045185610757</v>
      </c>
      <c r="J91" s="18">
        <f t="shared" si="100"/>
        <v>-3.1988356089002411E-3</v>
      </c>
      <c r="K91" s="19">
        <f t="shared" si="64"/>
        <v>22.058553794658721</v>
      </c>
      <c r="L91">
        <v>0.6</v>
      </c>
      <c r="M91">
        <v>20</v>
      </c>
      <c r="O91" s="27">
        <v>7459</v>
      </c>
      <c r="P91" s="27">
        <v>9592</v>
      </c>
      <c r="Q91" s="27">
        <v>7958</v>
      </c>
      <c r="R91" s="27">
        <v>8412.8950000000004</v>
      </c>
      <c r="S91" s="27">
        <v>8270</v>
      </c>
      <c r="T91" s="28">
        <f t="shared" si="65"/>
        <v>8338.3790000000008</v>
      </c>
      <c r="V91" s="24">
        <v>70642</v>
      </c>
      <c r="W91" s="24">
        <v>42819</v>
      </c>
      <c r="X91" s="24">
        <v>42654</v>
      </c>
      <c r="Y91" s="24">
        <v>42311</v>
      </c>
      <c r="Z91" s="23">
        <f t="shared" si="103"/>
        <v>49606.5</v>
      </c>
      <c r="AB91">
        <v>28190</v>
      </c>
      <c r="AC91">
        <v>26323</v>
      </c>
      <c r="AD91">
        <v>25979</v>
      </c>
      <c r="AE91">
        <v>25424</v>
      </c>
      <c r="AF91">
        <v>23362</v>
      </c>
      <c r="AG91">
        <v>23747</v>
      </c>
      <c r="AH91">
        <v>22849</v>
      </c>
      <c r="AI91">
        <v>22991</v>
      </c>
      <c r="AJ91">
        <v>21662</v>
      </c>
      <c r="AK91">
        <v>20063</v>
      </c>
      <c r="AL91">
        <v>18676</v>
      </c>
      <c r="AM91">
        <v>17265</v>
      </c>
      <c r="AN91">
        <v>15582</v>
      </c>
      <c r="AO91">
        <v>15053</v>
      </c>
      <c r="AP91">
        <v>14642</v>
      </c>
      <c r="AT91">
        <v>32534</v>
      </c>
      <c r="AU91">
        <v>28190</v>
      </c>
      <c r="AV91">
        <v>26323</v>
      </c>
      <c r="AW91">
        <v>25979</v>
      </c>
      <c r="AX91">
        <v>25424</v>
      </c>
      <c r="AZ91" s="19">
        <f t="shared" si="15"/>
        <v>27690</v>
      </c>
      <c r="BB91" s="32" t="s">
        <v>160</v>
      </c>
      <c r="BC91" t="s">
        <v>259</v>
      </c>
      <c r="BD91" s="18">
        <f t="shared" si="101"/>
        <v>2.2992044927406401E-2</v>
      </c>
      <c r="BF91" t="s">
        <v>51</v>
      </c>
      <c r="BG91">
        <v>152051957760</v>
      </c>
      <c r="BH91">
        <v>282.87</v>
      </c>
      <c r="BI91" t="s">
        <v>75</v>
      </c>
    </row>
    <row r="92" spans="1:61" ht="15.45" customHeight="1" x14ac:dyDescent="0.3">
      <c r="A92" t="s">
        <v>337</v>
      </c>
      <c r="B92" s="73" t="s">
        <v>486</v>
      </c>
      <c r="C92" s="21">
        <f t="shared" si="97"/>
        <v>-1.466265795808553E-2</v>
      </c>
      <c r="D92" s="21">
        <f t="shared" si="98"/>
        <v>4.4962473671324207E-2</v>
      </c>
      <c r="E92" s="50">
        <f t="shared" si="99"/>
        <v>3</v>
      </c>
      <c r="G92" s="18">
        <f t="shared" si="102"/>
        <v>5.7737342041914476E-2</v>
      </c>
      <c r="H92" s="1">
        <f t="shared" ref="H92:H97" si="104">+L92</f>
        <v>0.8</v>
      </c>
      <c r="I92" s="18">
        <f t="shared" ref="I92:I97" si="105">+G92-(H92*0.08)</f>
        <v>-6.2626579580855254E-3</v>
      </c>
      <c r="J92" s="18">
        <f t="shared" si="100"/>
        <v>3.9438050856985929E-2</v>
      </c>
      <c r="K92" s="19">
        <f t="shared" ref="K92:K97" si="106">AVERAGE((V92-W92)/W92*100,(W92-X92)/X92*100,(X92-Y92)/Y92*100)</f>
        <v>4.7844433347175546</v>
      </c>
      <c r="L92">
        <v>0.8</v>
      </c>
      <c r="M92">
        <v>4</v>
      </c>
      <c r="O92" s="27">
        <v>2421.5994599999999</v>
      </c>
      <c r="P92" s="27">
        <v>1975.548</v>
      </c>
      <c r="Q92" s="27">
        <v>1413.3979999999999</v>
      </c>
      <c r="R92" s="27">
        <v>1767.5167300000001</v>
      </c>
      <c r="S92" s="27">
        <v>576.76</v>
      </c>
      <c r="T92" s="28">
        <f t="shared" ref="T92:T97" si="107">AVERAGE(O92:S92)</f>
        <v>1630.9644380000002</v>
      </c>
      <c r="V92" s="24">
        <v>30669</v>
      </c>
      <c r="W92" s="24">
        <v>28517</v>
      </c>
      <c r="X92" s="24">
        <v>27128</v>
      </c>
      <c r="Y92" s="24">
        <v>26678</v>
      </c>
      <c r="Z92" s="23">
        <f t="shared" si="103"/>
        <v>28248</v>
      </c>
      <c r="AB92">
        <v>14240</v>
      </c>
      <c r="AC92">
        <v>12682</v>
      </c>
      <c r="AD92">
        <v>11888</v>
      </c>
      <c r="AE92">
        <v>9913</v>
      </c>
      <c r="AF92">
        <v>10735</v>
      </c>
      <c r="AG92">
        <v>9823</v>
      </c>
      <c r="AH92">
        <v>9048</v>
      </c>
      <c r="AI92">
        <v>8386</v>
      </c>
      <c r="AJ92">
        <v>7477</v>
      </c>
      <c r="AK92">
        <v>7380</v>
      </c>
      <c r="AL92">
        <v>7143</v>
      </c>
      <c r="AM92">
        <v>7249</v>
      </c>
      <c r="AN92">
        <v>7622</v>
      </c>
      <c r="AO92">
        <v>7806</v>
      </c>
      <c r="AP92">
        <v>8188</v>
      </c>
      <c r="AT92">
        <v>15911</v>
      </c>
      <c r="AU92">
        <v>14240</v>
      </c>
      <c r="AV92">
        <v>12682</v>
      </c>
      <c r="AW92">
        <v>11888</v>
      </c>
      <c r="AX92">
        <v>9913</v>
      </c>
      <c r="AZ92" s="19">
        <f t="shared" ref="AZ92:AZ97" si="108">AVERAGE(AT92:AX92)</f>
        <v>12926.8</v>
      </c>
      <c r="BB92" s="32" t="s">
        <v>168</v>
      </c>
      <c r="BC92" t="s">
        <v>258</v>
      </c>
      <c r="BD92" s="18">
        <f t="shared" si="101"/>
        <v>1.6933459987033512E-2</v>
      </c>
      <c r="BF92" t="s">
        <v>60</v>
      </c>
      <c r="BG92">
        <v>133617434624</v>
      </c>
      <c r="BH92">
        <v>90.66</v>
      </c>
      <c r="BI92" t="s">
        <v>75</v>
      </c>
    </row>
    <row r="93" spans="1:61" ht="15.45" customHeight="1" x14ac:dyDescent="0.3">
      <c r="A93" t="s">
        <v>338</v>
      </c>
      <c r="B93" s="73" t="s">
        <v>487</v>
      </c>
      <c r="C93" s="21">
        <f t="shared" si="97"/>
        <v>9.5897179085251361E-2</v>
      </c>
      <c r="D93" s="21">
        <f t="shared" si="98"/>
        <v>9.6043839892271721E-2</v>
      </c>
      <c r="E93" s="50">
        <f t="shared" si="99"/>
        <v>7.8000000000000007</v>
      </c>
      <c r="G93" s="18">
        <f t="shared" si="102"/>
        <v>0.19071717908525135</v>
      </c>
      <c r="H93" s="1">
        <f t="shared" si="104"/>
        <v>1.39</v>
      </c>
      <c r="I93" s="18">
        <f t="shared" si="105"/>
        <v>7.9517179085251355E-2</v>
      </c>
      <c r="J93" s="18">
        <f t="shared" si="100"/>
        <v>0.10049593503091973</v>
      </c>
      <c r="K93" s="19">
        <f t="shared" si="106"/>
        <v>21.811037557788946</v>
      </c>
      <c r="L93">
        <v>1.39</v>
      </c>
      <c r="M93">
        <v>8.8000000000000007</v>
      </c>
      <c r="O93" s="27">
        <v>2243.1</v>
      </c>
      <c r="P93" s="27">
        <v>1605.9</v>
      </c>
      <c r="Q93" s="27">
        <v>1292.5999999999999</v>
      </c>
      <c r="R93" s="27">
        <v>1635.3</v>
      </c>
      <c r="S93" s="27">
        <v>903.4</v>
      </c>
      <c r="T93" s="28">
        <f t="shared" si="107"/>
        <v>1536.06</v>
      </c>
      <c r="V93" s="24">
        <v>9442.1</v>
      </c>
      <c r="W93" s="24">
        <v>8232.9</v>
      </c>
      <c r="X93" s="24">
        <v>8913.6</v>
      </c>
      <c r="Y93" s="24">
        <v>5627.9</v>
      </c>
      <c r="Z93" s="23">
        <f t="shared" si="103"/>
        <v>8054.125</v>
      </c>
      <c r="AB93">
        <v>7124</v>
      </c>
      <c r="AC93">
        <v>6222</v>
      </c>
      <c r="AD93">
        <v>5710</v>
      </c>
      <c r="AE93">
        <v>4358</v>
      </c>
      <c r="AF93">
        <v>4478</v>
      </c>
      <c r="AG93">
        <v>3724</v>
      </c>
      <c r="AH93">
        <v>3138</v>
      </c>
      <c r="AI93">
        <v>2706</v>
      </c>
      <c r="AJ93">
        <v>2384</v>
      </c>
      <c r="AK93">
        <v>2132</v>
      </c>
      <c r="AL93">
        <v>2265</v>
      </c>
      <c r="AM93">
        <v>2179</v>
      </c>
      <c r="AN93">
        <v>1757</v>
      </c>
      <c r="AO93">
        <v>1413</v>
      </c>
      <c r="AP93">
        <v>1052</v>
      </c>
      <c r="AT93">
        <v>7866.9</v>
      </c>
      <c r="AU93">
        <v>7124.1</v>
      </c>
      <c r="AV93">
        <v>6222.2</v>
      </c>
      <c r="AW93">
        <v>5710.1</v>
      </c>
      <c r="AX93">
        <v>4358.3999999999996</v>
      </c>
      <c r="AZ93" s="19">
        <f t="shared" si="108"/>
        <v>6256.3400000000011</v>
      </c>
      <c r="BB93" s="32" t="s">
        <v>150</v>
      </c>
      <c r="BC93" t="s">
        <v>260</v>
      </c>
      <c r="BD93" s="18">
        <f t="shared" si="101"/>
        <v>0.12334445338774359</v>
      </c>
      <c r="BF93" t="s">
        <v>40</v>
      </c>
      <c r="BG93">
        <v>193049018368</v>
      </c>
      <c r="BH93">
        <v>542</v>
      </c>
      <c r="BI93" t="s">
        <v>75</v>
      </c>
    </row>
    <row r="94" spans="1:61" ht="15.45" customHeight="1" x14ac:dyDescent="0.3">
      <c r="A94" t="s">
        <v>339</v>
      </c>
      <c r="B94" s="73" t="s">
        <v>488</v>
      </c>
      <c r="C94" s="21">
        <f t="shared" si="97"/>
        <v>1.0102235353129999E-2</v>
      </c>
      <c r="D94" s="21">
        <f t="shared" si="98"/>
        <v>5.8096527454167171E-2</v>
      </c>
      <c r="E94" s="50">
        <f t="shared" si="99"/>
        <v>5.2</v>
      </c>
      <c r="G94" s="18">
        <f t="shared" si="102"/>
        <v>8.7062235353129999E-2</v>
      </c>
      <c r="H94" s="1">
        <f t="shared" si="104"/>
        <v>0.92</v>
      </c>
      <c r="I94" s="18">
        <f t="shared" si="105"/>
        <v>1.346223535313E-2</v>
      </c>
      <c r="J94" s="18">
        <f t="shared" si="100"/>
        <v>4.6305582578124428E-2</v>
      </c>
      <c r="K94" s="19">
        <f t="shared" si="106"/>
        <v>5.2340330692043979</v>
      </c>
      <c r="L94">
        <v>0.92</v>
      </c>
      <c r="M94">
        <v>6.2</v>
      </c>
      <c r="O94" s="27">
        <v>3605.4224300000001</v>
      </c>
      <c r="P94" s="27">
        <v>3180.5160000000001</v>
      </c>
      <c r="Q94" s="27">
        <v>2534.6790000000001</v>
      </c>
      <c r="R94" s="27">
        <v>2084.0219999999999</v>
      </c>
      <c r="S94" s="27">
        <v>1612.9059999999999</v>
      </c>
      <c r="T94" s="28">
        <f t="shared" si="107"/>
        <v>2603.5090859999996</v>
      </c>
      <c r="V94" s="24">
        <v>32510</v>
      </c>
      <c r="W94" s="24">
        <v>30993</v>
      </c>
      <c r="X94" s="24">
        <v>28162</v>
      </c>
      <c r="Y94" s="24">
        <v>27951</v>
      </c>
      <c r="Z94" s="23">
        <f t="shared" si="103"/>
        <v>29904</v>
      </c>
      <c r="AB94">
        <v>20498</v>
      </c>
      <c r="AC94">
        <v>18449</v>
      </c>
      <c r="AD94">
        <v>17108</v>
      </c>
      <c r="AE94">
        <v>14351</v>
      </c>
      <c r="AF94">
        <v>14884</v>
      </c>
      <c r="AG94">
        <v>13601</v>
      </c>
      <c r="AH94">
        <v>12444</v>
      </c>
      <c r="AI94">
        <v>11325</v>
      </c>
      <c r="AJ94">
        <v>9946</v>
      </c>
      <c r="AK94">
        <v>9675</v>
      </c>
      <c r="AL94">
        <v>9021</v>
      </c>
      <c r="AM94">
        <v>8657</v>
      </c>
      <c r="AN94">
        <v>8307</v>
      </c>
      <c r="AO94">
        <v>7320</v>
      </c>
      <c r="AP94">
        <v>6723</v>
      </c>
      <c r="AT94">
        <v>21974</v>
      </c>
      <c r="AU94">
        <v>20498</v>
      </c>
      <c r="AV94">
        <v>18449</v>
      </c>
      <c r="AW94">
        <v>17108</v>
      </c>
      <c r="AX94">
        <v>14351</v>
      </c>
      <c r="AZ94" s="19">
        <f t="shared" si="108"/>
        <v>18476</v>
      </c>
      <c r="BB94" s="32" t="s">
        <v>163</v>
      </c>
      <c r="BC94" t="s">
        <v>258</v>
      </c>
      <c r="BD94" s="18">
        <f t="shared" si="101"/>
        <v>5.7165164297348803E-2</v>
      </c>
      <c r="BF94" t="s">
        <v>54</v>
      </c>
      <c r="BG94">
        <v>149493858304</v>
      </c>
      <c r="BH94">
        <v>392.15</v>
      </c>
      <c r="BI94" t="s">
        <v>75</v>
      </c>
    </row>
    <row r="95" spans="1:61" ht="15.45" customHeight="1" x14ac:dyDescent="0.3">
      <c r="A95" t="s">
        <v>340</v>
      </c>
      <c r="B95" s="73" t="s">
        <v>489</v>
      </c>
      <c r="C95" s="21">
        <f t="shared" si="97"/>
        <v>0.14220937516225013</v>
      </c>
      <c r="D95" s="21">
        <f t="shared" si="98"/>
        <v>7.2183567423180356E-2</v>
      </c>
      <c r="E95" s="50">
        <f t="shared" si="99"/>
        <v>2.44</v>
      </c>
      <c r="G95" s="18">
        <f t="shared" si="102"/>
        <v>0.20396937516225014</v>
      </c>
      <c r="H95" s="1">
        <f t="shared" si="104"/>
        <v>0.52</v>
      </c>
      <c r="I95" s="18">
        <f t="shared" si="105"/>
        <v>0.16236937516225014</v>
      </c>
      <c r="J95" s="18">
        <f t="shared" si="100"/>
        <v>9.1604146973416928E-2</v>
      </c>
      <c r="K95" s="19">
        <f t="shared" si="106"/>
        <v>31.894074284741791</v>
      </c>
      <c r="L95">
        <v>0.52</v>
      </c>
      <c r="M95">
        <v>3.44</v>
      </c>
      <c r="O95" s="27">
        <v>1359</v>
      </c>
      <c r="P95" s="27">
        <v>2489</v>
      </c>
      <c r="Q95" s="27">
        <v>2619.7179999999998</v>
      </c>
      <c r="R95" s="27">
        <v>2933</v>
      </c>
      <c r="S95" s="27">
        <v>3367</v>
      </c>
      <c r="T95" s="28">
        <f t="shared" si="107"/>
        <v>2553.5436</v>
      </c>
      <c r="V95" s="24">
        <v>12154</v>
      </c>
      <c r="W95" s="24">
        <v>13245</v>
      </c>
      <c r="X95" s="24">
        <v>17121</v>
      </c>
      <c r="Y95" s="24">
        <v>7557</v>
      </c>
      <c r="Z95" s="23">
        <f t="shared" si="103"/>
        <v>12519.25</v>
      </c>
      <c r="AB95">
        <v>106374</v>
      </c>
      <c r="AC95">
        <v>92870</v>
      </c>
      <c r="AD95">
        <v>83064</v>
      </c>
      <c r="AE95">
        <v>77155</v>
      </c>
      <c r="AF95">
        <v>64888</v>
      </c>
      <c r="AG95">
        <v>56912</v>
      </c>
      <c r="AH95">
        <v>53767</v>
      </c>
      <c r="AI95">
        <v>54379</v>
      </c>
      <c r="AJ95">
        <v>54289</v>
      </c>
      <c r="AK95">
        <v>48500</v>
      </c>
      <c r="AL95">
        <v>41313</v>
      </c>
      <c r="AM95">
        <v>39126</v>
      </c>
      <c r="AN95">
        <v>36832</v>
      </c>
      <c r="AO95">
        <v>33596</v>
      </c>
      <c r="AP95">
        <v>30960</v>
      </c>
      <c r="AT95">
        <v>115010</v>
      </c>
      <c r="AU95">
        <v>106374</v>
      </c>
      <c r="AV95">
        <v>92870</v>
      </c>
      <c r="AW95">
        <v>83064</v>
      </c>
      <c r="AX95">
        <v>77155</v>
      </c>
      <c r="AZ95" s="19">
        <f t="shared" si="108"/>
        <v>94894.6</v>
      </c>
      <c r="BB95" s="35" t="s">
        <v>207</v>
      </c>
      <c r="BC95" t="s">
        <v>254</v>
      </c>
      <c r="BD95" s="18">
        <f t="shared" si="101"/>
        <v>6.6688449479063841E-2</v>
      </c>
      <c r="BF95" t="s">
        <v>99</v>
      </c>
      <c r="BG95">
        <v>33923391488</v>
      </c>
      <c r="BH95">
        <v>281.73</v>
      </c>
      <c r="BI95" t="s">
        <v>75</v>
      </c>
    </row>
    <row r="96" spans="1:61" ht="15.45" customHeight="1" x14ac:dyDescent="0.3">
      <c r="A96" t="s">
        <v>341</v>
      </c>
      <c r="B96" s="73" t="s">
        <v>490</v>
      </c>
      <c r="C96" s="21">
        <f t="shared" si="97"/>
        <v>1.3246590047563428E-2</v>
      </c>
      <c r="D96" s="21">
        <f t="shared" si="98"/>
        <v>8.8408372935686194E-2</v>
      </c>
      <c r="E96" s="50">
        <f t="shared" si="99"/>
        <v>4.46</v>
      </c>
      <c r="G96" s="18">
        <f t="shared" si="102"/>
        <v>7.7666590047563433E-2</v>
      </c>
      <c r="H96" s="1">
        <f t="shared" si="104"/>
        <v>0.59</v>
      </c>
      <c r="I96" s="18">
        <f t="shared" si="105"/>
        <v>3.0466590047563434E-2</v>
      </c>
      <c r="J96" s="18">
        <f t="shared" si="100"/>
        <v>6.1534966017961115E-2</v>
      </c>
      <c r="K96" s="19">
        <f t="shared" si="106"/>
        <v>10.617867959803283</v>
      </c>
      <c r="L96">
        <v>0.59</v>
      </c>
      <c r="M96">
        <v>5.46</v>
      </c>
      <c r="N96" s="17"/>
      <c r="O96" s="27">
        <v>9481.747949999999</v>
      </c>
      <c r="P96" s="27">
        <v>12638.245000000001</v>
      </c>
      <c r="Q96" s="27">
        <v>14346.51</v>
      </c>
      <c r="R96" s="27">
        <v>12117.42</v>
      </c>
      <c r="S96" s="27">
        <v>10935.48</v>
      </c>
      <c r="T96" s="28">
        <f t="shared" si="107"/>
        <v>11903.880590000001</v>
      </c>
      <c r="U96" s="17"/>
      <c r="V96" s="24">
        <v>179739</v>
      </c>
      <c r="W96" s="24">
        <v>161023</v>
      </c>
      <c r="X96" s="24">
        <v>139173</v>
      </c>
      <c r="Y96" s="24">
        <v>133141</v>
      </c>
      <c r="Z96" s="23">
        <f t="shared" si="103"/>
        <v>153269</v>
      </c>
      <c r="AB96">
        <v>367533</v>
      </c>
      <c r="AC96">
        <v>322132</v>
      </c>
      <c r="AD96">
        <v>285273</v>
      </c>
      <c r="AE96">
        <v>255639</v>
      </c>
      <c r="AF96">
        <v>240269</v>
      </c>
      <c r="AG96">
        <v>224871</v>
      </c>
      <c r="AH96">
        <v>200136</v>
      </c>
      <c r="AI96">
        <v>184012</v>
      </c>
      <c r="AJ96">
        <v>156397</v>
      </c>
      <c r="AK96">
        <v>129695</v>
      </c>
      <c r="AL96">
        <v>121744</v>
      </c>
      <c r="AM96">
        <v>109938</v>
      </c>
      <c r="AN96">
        <v>101208</v>
      </c>
      <c r="AO96">
        <v>93546</v>
      </c>
      <c r="AP96">
        <v>86546</v>
      </c>
      <c r="AT96" s="3">
        <v>389068</v>
      </c>
      <c r="AU96" s="3">
        <v>367533</v>
      </c>
      <c r="AV96" s="3">
        <v>322132</v>
      </c>
      <c r="AW96" s="3">
        <v>285273</v>
      </c>
      <c r="AX96" s="3">
        <v>255639</v>
      </c>
      <c r="AY96" s="3"/>
      <c r="AZ96" s="19">
        <f t="shared" si="108"/>
        <v>323929</v>
      </c>
      <c r="BB96" s="32" t="s">
        <v>125</v>
      </c>
      <c r="BC96" t="s">
        <v>254</v>
      </c>
      <c r="BD96" s="18">
        <f t="shared" si="101"/>
        <v>8.2282741648716171E-2</v>
      </c>
      <c r="BF96" t="s">
        <v>15</v>
      </c>
      <c r="BG96">
        <v>561557340160</v>
      </c>
      <c r="BH96">
        <v>610.20000000000005</v>
      </c>
      <c r="BI96" t="s">
        <v>75</v>
      </c>
    </row>
    <row r="97" spans="1:61" ht="15.45" customHeight="1" x14ac:dyDescent="0.3">
      <c r="A97" t="s">
        <v>342</v>
      </c>
      <c r="B97" s="73" t="s">
        <v>491</v>
      </c>
      <c r="C97" s="21">
        <f t="shared" si="97"/>
        <v>5.6296237037388813E-2</v>
      </c>
      <c r="D97" s="21">
        <f t="shared" si="98"/>
        <v>3.8888696949027114E-2</v>
      </c>
      <c r="E97" s="50">
        <f t="shared" si="99"/>
        <v>104</v>
      </c>
      <c r="G97" s="18">
        <f t="shared" si="102"/>
        <v>0.16251623703738882</v>
      </c>
      <c r="H97" s="1">
        <f t="shared" si="104"/>
        <v>1.69</v>
      </c>
      <c r="I97" s="18">
        <f t="shared" si="105"/>
        <v>2.7316237037388835E-2</v>
      </c>
      <c r="J97" s="18">
        <f t="shared" si="100"/>
        <v>2.9195952012114178E-2</v>
      </c>
      <c r="K97" s="19">
        <f t="shared" si="106"/>
        <v>6.6709538554156298</v>
      </c>
      <c r="L97">
        <v>1.69</v>
      </c>
      <c r="M97">
        <v>105</v>
      </c>
      <c r="N97" s="17"/>
      <c r="O97" s="27">
        <v>7784.0575799999997</v>
      </c>
      <c r="P97" s="27">
        <v>7183.95</v>
      </c>
      <c r="Q97" s="27">
        <v>6409.2690000000002</v>
      </c>
      <c r="R97" s="27">
        <v>7259.72</v>
      </c>
      <c r="S97" s="27">
        <v>5582.0159999999996</v>
      </c>
      <c r="T97" s="28">
        <f t="shared" si="107"/>
        <v>6843.8025159999988</v>
      </c>
      <c r="U97" s="17"/>
      <c r="V97" s="24">
        <v>46275</v>
      </c>
      <c r="W97" s="24">
        <v>43156</v>
      </c>
      <c r="X97" s="24">
        <v>40887</v>
      </c>
      <c r="Y97" s="24">
        <v>38128</v>
      </c>
      <c r="Z97" s="23">
        <f t="shared" si="103"/>
        <v>42111.5</v>
      </c>
      <c r="AB97">
        <v>64968</v>
      </c>
      <c r="AC97">
        <v>60233</v>
      </c>
      <c r="AD97">
        <v>58752</v>
      </c>
      <c r="AE97">
        <v>51533</v>
      </c>
      <c r="AF97">
        <v>51336</v>
      </c>
      <c r="AG97">
        <v>46677</v>
      </c>
      <c r="AH97">
        <v>43614</v>
      </c>
      <c r="AI97">
        <v>41490</v>
      </c>
      <c r="AJ97">
        <v>39678</v>
      </c>
      <c r="AK97">
        <v>36918</v>
      </c>
      <c r="AL97">
        <v>34182</v>
      </c>
      <c r="AM97">
        <v>33013</v>
      </c>
      <c r="AN97">
        <v>29682</v>
      </c>
      <c r="AO97">
        <v>28035</v>
      </c>
      <c r="AP97">
        <v>30052</v>
      </c>
      <c r="AT97">
        <v>69621</v>
      </c>
      <c r="AU97">
        <v>64968</v>
      </c>
      <c r="AV97">
        <v>60233</v>
      </c>
      <c r="AW97">
        <v>58752</v>
      </c>
      <c r="AX97">
        <v>51533</v>
      </c>
      <c r="AZ97" s="19">
        <f t="shared" si="108"/>
        <v>61021.4</v>
      </c>
      <c r="BB97" s="32" t="s">
        <v>179</v>
      </c>
      <c r="BC97" t="s">
        <v>261</v>
      </c>
      <c r="BD97" s="18">
        <f t="shared" si="101"/>
        <v>3.1657258345073325E-2</v>
      </c>
      <c r="BF97" t="s">
        <v>82</v>
      </c>
      <c r="BG97">
        <v>82883837952</v>
      </c>
      <c r="BH97">
        <v>327.22000000000003</v>
      </c>
      <c r="BI97" t="s">
        <v>75</v>
      </c>
    </row>
    <row r="98" spans="1:61" ht="15.45" customHeight="1" x14ac:dyDescent="0.3">
      <c r="A98" t="s">
        <v>331</v>
      </c>
      <c r="B98" s="73" t="s">
        <v>492</v>
      </c>
      <c r="C98" s="21">
        <f t="shared" si="97"/>
        <v>1.2804183174831972E-2</v>
      </c>
      <c r="D98" s="21">
        <f t="shared" si="98"/>
        <v>9.0548244466768679E-2</v>
      </c>
      <c r="E98" s="50">
        <f t="shared" si="99"/>
        <v>2.8</v>
      </c>
      <c r="G98" s="18">
        <f t="shared" ref="G98:G105" si="109">+T98/Z98</f>
        <v>7.1524183174831973E-2</v>
      </c>
      <c r="H98" s="1">
        <f t="shared" ref="H98:H105" si="110">+L98</f>
        <v>0.44</v>
      </c>
      <c r="I98" s="18">
        <f t="shared" ref="I98:I105" si="111">+G98-(H98*0.08)</f>
        <v>3.6324183174831971E-2</v>
      </c>
      <c r="J98" s="18">
        <f t="shared" si="100"/>
        <v>0.12890265791694816</v>
      </c>
      <c r="K98" s="19">
        <f t="shared" ref="K98:K105" si="112">AVERAGE((V98-W98)/W98*100,(W98-X98)/X98*100,(X98-Y98)/Y98*100)</f>
        <v>-7.541631414181146</v>
      </c>
      <c r="L98">
        <v>0.44</v>
      </c>
      <c r="M98">
        <v>3.8</v>
      </c>
      <c r="N98" s="17"/>
      <c r="O98" s="27">
        <v>5023.8999999999996</v>
      </c>
      <c r="P98" s="27">
        <v>9163.3629999999994</v>
      </c>
      <c r="Q98" s="27">
        <v>8671.6959999999999</v>
      </c>
      <c r="R98" s="27">
        <v>8547.9995099999996</v>
      </c>
      <c r="S98" s="27">
        <v>-768.77</v>
      </c>
      <c r="T98" s="28">
        <f t="shared" ref="T98:T105" si="113">AVERAGE(O98:S98)</f>
        <v>6127.6377019999991</v>
      </c>
      <c r="U98" s="17"/>
      <c r="V98" s="24">
        <v>76687</v>
      </c>
      <c r="W98" s="24">
        <v>82068</v>
      </c>
      <c r="X98" s="24">
        <v>86826</v>
      </c>
      <c r="Y98" s="24">
        <v>97108</v>
      </c>
      <c r="Z98" s="23">
        <f t="shared" ref="Z98:Z105" si="114">AVERAGE(V98:Y98)</f>
        <v>85672.25</v>
      </c>
      <c r="AB98">
        <v>45006</v>
      </c>
      <c r="AC98">
        <v>46159</v>
      </c>
      <c r="AD98">
        <v>46385</v>
      </c>
      <c r="AE98">
        <v>42518</v>
      </c>
      <c r="AF98">
        <v>26145</v>
      </c>
      <c r="AG98">
        <v>22561</v>
      </c>
      <c r="AH98">
        <v>20776</v>
      </c>
      <c r="AI98">
        <v>19427</v>
      </c>
      <c r="AJ98">
        <v>16560</v>
      </c>
      <c r="AK98">
        <v>15879</v>
      </c>
      <c r="AL98">
        <v>16385</v>
      </c>
      <c r="AM98">
        <v>17621</v>
      </c>
      <c r="AN98">
        <v>21244</v>
      </c>
      <c r="AO98">
        <v>19484</v>
      </c>
      <c r="AP98">
        <v>18808</v>
      </c>
      <c r="AT98">
        <v>47435</v>
      </c>
      <c r="AU98">
        <v>45006</v>
      </c>
      <c r="AV98">
        <v>46159</v>
      </c>
      <c r="AW98">
        <v>46385</v>
      </c>
      <c r="AX98">
        <v>42518</v>
      </c>
      <c r="AZ98" s="19">
        <f t="shared" ref="AZ98:AZ105" si="115">AVERAGE(AT98:AX98)</f>
        <v>45500.6</v>
      </c>
      <c r="BB98" s="32" t="s">
        <v>173</v>
      </c>
      <c r="BC98" t="s">
        <v>259</v>
      </c>
      <c r="BD98" s="18">
        <f t="shared" si="101"/>
        <v>5.076764197516246E-2</v>
      </c>
      <c r="BF98" t="s">
        <v>65</v>
      </c>
      <c r="BG98">
        <v>120108818432</v>
      </c>
      <c r="BH98">
        <v>59.22</v>
      </c>
      <c r="BI98" t="s">
        <v>75</v>
      </c>
    </row>
    <row r="99" spans="1:61" ht="15.45" customHeight="1" x14ac:dyDescent="0.3">
      <c r="A99" t="s">
        <v>352</v>
      </c>
      <c r="B99" s="73" t="s">
        <v>493</v>
      </c>
      <c r="C99" s="21">
        <f t="shared" si="97"/>
        <v>2.5943487593248132E-2</v>
      </c>
      <c r="D99" s="21">
        <f t="shared" si="98"/>
        <v>0.100962396774899</v>
      </c>
      <c r="E99" s="50">
        <f t="shared" si="99"/>
        <v>4</v>
      </c>
      <c r="G99" s="18">
        <f t="shared" si="109"/>
        <v>9.7963487593248133E-2</v>
      </c>
      <c r="H99" s="1">
        <f t="shared" si="110"/>
        <v>0.79</v>
      </c>
      <c r="I99" s="18">
        <f t="shared" si="111"/>
        <v>3.4763487593248127E-2</v>
      </c>
      <c r="J99" s="18">
        <f t="shared" si="100"/>
        <v>8.3087222363203317E-2</v>
      </c>
      <c r="K99" s="19">
        <f t="shared" si="112"/>
        <v>19.420346061778666</v>
      </c>
      <c r="L99">
        <v>0.79</v>
      </c>
      <c r="M99">
        <v>5</v>
      </c>
      <c r="O99" s="27">
        <v>6647.3733200000006</v>
      </c>
      <c r="P99" s="27">
        <v>6929.3450000000003</v>
      </c>
      <c r="Q99" s="27">
        <v>7507.74</v>
      </c>
      <c r="R99" s="27">
        <v>8390.375</v>
      </c>
      <c r="S99" s="27">
        <v>6950.3180000000002</v>
      </c>
      <c r="T99" s="28">
        <f t="shared" si="113"/>
        <v>7285.0302639999991</v>
      </c>
      <c r="V99" s="24">
        <v>82935</v>
      </c>
      <c r="W99" s="24">
        <v>79800</v>
      </c>
      <c r="X99" s="24">
        <v>82402</v>
      </c>
      <c r="Y99" s="24">
        <v>52322</v>
      </c>
      <c r="Z99" s="23">
        <f t="shared" si="114"/>
        <v>74364.75</v>
      </c>
      <c r="AB99">
        <v>42857</v>
      </c>
      <c r="AC99">
        <v>44915</v>
      </c>
      <c r="AD99">
        <v>39211</v>
      </c>
      <c r="AE99">
        <v>32218</v>
      </c>
      <c r="AF99">
        <v>25542</v>
      </c>
      <c r="AG99">
        <v>24358</v>
      </c>
      <c r="AH99">
        <v>20918</v>
      </c>
      <c r="AI99">
        <v>18274</v>
      </c>
      <c r="AJ99">
        <v>16965</v>
      </c>
      <c r="AK99">
        <v>16890</v>
      </c>
      <c r="AL99">
        <v>13090</v>
      </c>
      <c r="AM99">
        <v>12510</v>
      </c>
      <c r="AN99">
        <v>11559</v>
      </c>
      <c r="AO99">
        <v>10393</v>
      </c>
      <c r="AP99">
        <v>10110</v>
      </c>
      <c r="AT99">
        <v>42370</v>
      </c>
      <c r="AU99">
        <v>42857</v>
      </c>
      <c r="AV99">
        <v>44915</v>
      </c>
      <c r="AW99">
        <v>39211</v>
      </c>
      <c r="AX99">
        <v>32218</v>
      </c>
      <c r="AZ99" s="19">
        <f t="shared" si="115"/>
        <v>40314.199999999997</v>
      </c>
      <c r="BB99" s="32" t="s">
        <v>147</v>
      </c>
      <c r="BC99" t="s">
        <v>265</v>
      </c>
      <c r="BD99" s="18">
        <f t="shared" si="101"/>
        <v>8.5055199097989642E-2</v>
      </c>
      <c r="BF99" t="s">
        <v>38</v>
      </c>
      <c r="BG99">
        <v>202583474176</v>
      </c>
      <c r="BH99">
        <v>529.63</v>
      </c>
      <c r="BI99" t="s">
        <v>75</v>
      </c>
    </row>
    <row r="100" spans="1:61" ht="15.45" customHeight="1" x14ac:dyDescent="0.3">
      <c r="A100" t="s">
        <v>351</v>
      </c>
      <c r="B100" s="73" t="s">
        <v>494</v>
      </c>
      <c r="C100" s="21">
        <f t="shared" si="97"/>
        <v>-1.0066892228482088E-2</v>
      </c>
      <c r="D100" s="21">
        <f t="shared" si="98"/>
        <v>1.2025698558095932E-2</v>
      </c>
      <c r="E100" s="50">
        <f t="shared" si="99"/>
        <v>3</v>
      </c>
      <c r="G100" s="18">
        <f t="shared" si="109"/>
        <v>6.5373107771517919E-2</v>
      </c>
      <c r="H100" s="1">
        <f t="shared" si="110"/>
        <v>0.88</v>
      </c>
      <c r="I100" s="18">
        <f t="shared" si="111"/>
        <v>-5.0268922284820855E-3</v>
      </c>
      <c r="J100" s="18">
        <f t="shared" si="100"/>
        <v>3.5951125858450769E-2</v>
      </c>
      <c r="K100" s="19">
        <f t="shared" si="112"/>
        <v>4.3511158104750907</v>
      </c>
      <c r="L100">
        <v>0.88</v>
      </c>
      <c r="M100">
        <v>4</v>
      </c>
      <c r="O100" s="27">
        <v>4196.1897900000004</v>
      </c>
      <c r="P100" s="27">
        <v>4420.7830000000004</v>
      </c>
      <c r="Q100" s="27">
        <v>6731.1059999999998</v>
      </c>
      <c r="R100" s="27">
        <v>5415.9</v>
      </c>
      <c r="S100" s="27">
        <v>3487.4830000000002</v>
      </c>
      <c r="T100" s="28">
        <f t="shared" si="113"/>
        <v>4850.2923580000006</v>
      </c>
      <c r="V100" s="24">
        <v>76201</v>
      </c>
      <c r="W100" s="24">
        <v>75803</v>
      </c>
      <c r="X100" s="24">
        <v>77247</v>
      </c>
      <c r="Y100" s="24">
        <v>67525</v>
      </c>
      <c r="Z100" s="23">
        <f t="shared" si="114"/>
        <v>74194</v>
      </c>
      <c r="AB100">
        <v>23890</v>
      </c>
      <c r="AC100">
        <v>26643</v>
      </c>
      <c r="AD100">
        <v>24802</v>
      </c>
      <c r="AE100">
        <v>22284</v>
      </c>
      <c r="AF100">
        <v>17911</v>
      </c>
      <c r="AG100">
        <v>17049</v>
      </c>
      <c r="AH100">
        <v>15519</v>
      </c>
      <c r="AI100">
        <v>16882</v>
      </c>
      <c r="AJ100">
        <v>14434</v>
      </c>
      <c r="AK100">
        <v>12867</v>
      </c>
      <c r="AL100">
        <v>18283</v>
      </c>
      <c r="AM100">
        <v>18260</v>
      </c>
      <c r="AN100">
        <v>16090</v>
      </c>
      <c r="AO100">
        <v>12550</v>
      </c>
      <c r="AP100">
        <v>11185</v>
      </c>
      <c r="AT100">
        <v>23742</v>
      </c>
      <c r="AU100">
        <v>23890</v>
      </c>
      <c r="AV100">
        <v>26643</v>
      </c>
      <c r="AW100">
        <v>24802</v>
      </c>
      <c r="AX100">
        <v>22284</v>
      </c>
      <c r="AZ100" s="19">
        <f t="shared" si="115"/>
        <v>24272.2</v>
      </c>
      <c r="BB100" s="32" t="s">
        <v>155</v>
      </c>
      <c r="BC100" t="s">
        <v>265</v>
      </c>
      <c r="BD100" s="18">
        <f t="shared" si="101"/>
        <v>4.0406521475349962E-2</v>
      </c>
      <c r="BF100" t="s">
        <v>45</v>
      </c>
      <c r="BG100">
        <v>173122093056</v>
      </c>
      <c r="BH100">
        <v>239.69</v>
      </c>
      <c r="BI100" t="s">
        <v>75</v>
      </c>
    </row>
    <row r="101" spans="1:61" ht="15.45" customHeight="1" x14ac:dyDescent="0.3">
      <c r="A101" t="s">
        <v>332</v>
      </c>
      <c r="B101" s="73" t="s">
        <v>495</v>
      </c>
      <c r="C101" s="21">
        <f t="shared" si="97"/>
        <v>0.16556734763970138</v>
      </c>
      <c r="D101" s="21">
        <f t="shared" si="98"/>
        <v>1.6318679697978268E-2</v>
      </c>
      <c r="E101" s="50">
        <f t="shared" si="99"/>
        <v>37.4</v>
      </c>
      <c r="G101" s="18">
        <f t="shared" si="109"/>
        <v>0.22390734763970138</v>
      </c>
      <c r="H101" s="1">
        <f t="shared" si="110"/>
        <v>0.43</v>
      </c>
      <c r="I101" s="18">
        <f t="shared" si="111"/>
        <v>0.1895073476397014</v>
      </c>
      <c r="J101" s="18">
        <f t="shared" si="100"/>
        <v>5.7953596382880758E-2</v>
      </c>
      <c r="K101" s="19">
        <f t="shared" si="112"/>
        <v>10.727976434081604</v>
      </c>
      <c r="L101">
        <v>0.43</v>
      </c>
      <c r="M101">
        <v>38.4</v>
      </c>
      <c r="N101" s="17"/>
      <c r="O101" s="27">
        <v>12357.031150000001</v>
      </c>
      <c r="P101" s="27">
        <v>8658.9723000000013</v>
      </c>
      <c r="Q101" s="27">
        <v>7947.6045999999997</v>
      </c>
      <c r="R101" s="27">
        <v>7269.7515000000003</v>
      </c>
      <c r="S101" s="27">
        <v>5962.7357999999995</v>
      </c>
      <c r="T101" s="28">
        <f t="shared" si="113"/>
        <v>8439.219070000001</v>
      </c>
      <c r="U101" s="17"/>
      <c r="V101" s="24">
        <v>45621.599999999999</v>
      </c>
      <c r="W101" s="24">
        <v>35546.1</v>
      </c>
      <c r="X101" s="24">
        <v>35368.6</v>
      </c>
      <c r="Y101" s="24">
        <v>34226.400000000001</v>
      </c>
      <c r="Z101" s="23">
        <f t="shared" si="114"/>
        <v>37690.674999999996</v>
      </c>
      <c r="AB101">
        <v>34124</v>
      </c>
      <c r="AC101">
        <v>28541</v>
      </c>
      <c r="AD101">
        <v>28318</v>
      </c>
      <c r="AE101">
        <v>24540</v>
      </c>
      <c r="AF101">
        <v>22320</v>
      </c>
      <c r="AG101">
        <v>21493</v>
      </c>
      <c r="AH101">
        <v>19974</v>
      </c>
      <c r="AI101">
        <v>21222</v>
      </c>
      <c r="AJ101">
        <v>19959</v>
      </c>
      <c r="AK101">
        <v>19616</v>
      </c>
      <c r="AL101">
        <v>23113</v>
      </c>
      <c r="AM101">
        <v>22603</v>
      </c>
      <c r="AN101">
        <v>24286</v>
      </c>
      <c r="AO101">
        <v>23076</v>
      </c>
      <c r="AP101">
        <v>21836</v>
      </c>
      <c r="AT101" s="3">
        <v>40863</v>
      </c>
      <c r="AU101" s="3">
        <v>34124</v>
      </c>
      <c r="AV101" s="3">
        <v>28541</v>
      </c>
      <c r="AW101" s="3">
        <v>28318</v>
      </c>
      <c r="AX101" s="3">
        <v>24539</v>
      </c>
      <c r="AY101" s="3"/>
      <c r="AZ101" s="19">
        <f t="shared" si="115"/>
        <v>31277</v>
      </c>
      <c r="BB101" s="32" t="s">
        <v>124</v>
      </c>
      <c r="BC101" t="s">
        <v>219</v>
      </c>
      <c r="BD101" s="18">
        <f t="shared" si="101"/>
        <v>1.0198802582392903E-2</v>
      </c>
      <c r="BF101" t="s">
        <v>14</v>
      </c>
      <c r="BG101">
        <v>715270914048</v>
      </c>
      <c r="BH101">
        <v>795.35</v>
      </c>
      <c r="BI101" t="s">
        <v>75</v>
      </c>
    </row>
    <row r="102" spans="1:61" ht="15.45" customHeight="1" x14ac:dyDescent="0.3">
      <c r="A102" t="s">
        <v>333</v>
      </c>
      <c r="B102" s="73" t="s">
        <v>496</v>
      </c>
      <c r="C102" s="21">
        <f t="shared" si="97"/>
        <v>9.0489771655138482E-2</v>
      </c>
      <c r="D102" s="21">
        <f t="shared" si="98"/>
        <v>0.11031648565790422</v>
      </c>
      <c r="E102" s="50">
        <f t="shared" si="99"/>
        <v>3.3899999999999997</v>
      </c>
      <c r="G102" s="18">
        <f t="shared" si="109"/>
        <v>0.13970977165513848</v>
      </c>
      <c r="H102" s="1">
        <f t="shared" si="110"/>
        <v>0.19</v>
      </c>
      <c r="I102" s="18">
        <f t="shared" si="111"/>
        <v>0.12450977165513848</v>
      </c>
      <c r="J102" s="18">
        <f t="shared" si="100"/>
        <v>3.7898798764438579E-3</v>
      </c>
      <c r="K102" s="19">
        <f t="shared" si="112"/>
        <v>-2.8704364522496726</v>
      </c>
      <c r="L102">
        <v>0.19</v>
      </c>
      <c r="M102">
        <v>4.3899999999999997</v>
      </c>
      <c r="O102" s="27">
        <v>6912.0170499999995</v>
      </c>
      <c r="P102" s="27">
        <v>7594.69</v>
      </c>
      <c r="Q102" s="27">
        <v>8387.5400000000009</v>
      </c>
      <c r="R102" s="27">
        <v>7929.3109999999997</v>
      </c>
      <c r="S102" s="27">
        <v>5381.88</v>
      </c>
      <c r="T102" s="28">
        <f t="shared" si="113"/>
        <v>7241.0876099999996</v>
      </c>
      <c r="V102" s="24">
        <v>49301</v>
      </c>
      <c r="W102" s="24">
        <v>51443</v>
      </c>
      <c r="X102" s="24">
        <v>52764</v>
      </c>
      <c r="Y102" s="24">
        <v>53810</v>
      </c>
      <c r="Z102" s="23">
        <f t="shared" si="114"/>
        <v>51829.5</v>
      </c>
      <c r="AB102">
        <v>27116</v>
      </c>
      <c r="AC102">
        <v>27281</v>
      </c>
      <c r="AD102">
        <v>27305</v>
      </c>
      <c r="AE102">
        <v>24689</v>
      </c>
      <c r="AF102">
        <v>22449</v>
      </c>
      <c r="AG102">
        <v>22127</v>
      </c>
      <c r="AH102">
        <v>26107</v>
      </c>
      <c r="AI102">
        <v>30390</v>
      </c>
      <c r="AJ102">
        <v>32639</v>
      </c>
      <c r="AK102">
        <v>24890</v>
      </c>
      <c r="AL102">
        <v>11202</v>
      </c>
      <c r="AM102">
        <v>9702</v>
      </c>
      <c r="AN102">
        <v>8385</v>
      </c>
      <c r="AO102">
        <v>7949</v>
      </c>
      <c r="AP102">
        <v>7011</v>
      </c>
      <c r="AT102">
        <v>28299</v>
      </c>
      <c r="AU102">
        <v>27116</v>
      </c>
      <c r="AV102">
        <v>27281</v>
      </c>
      <c r="AW102">
        <v>27305</v>
      </c>
      <c r="AX102">
        <v>24689</v>
      </c>
      <c r="AZ102" s="19">
        <f t="shared" si="115"/>
        <v>26938</v>
      </c>
      <c r="BB102" s="32" t="s">
        <v>193</v>
      </c>
      <c r="BC102" t="s">
        <v>219</v>
      </c>
      <c r="BD102" s="18">
        <f t="shared" si="101"/>
        <v>0.10805538102218371</v>
      </c>
    </row>
    <row r="103" spans="1:61" ht="15.45" customHeight="1" x14ac:dyDescent="0.3">
      <c r="A103" t="s">
        <v>334</v>
      </c>
      <c r="B103" s="73" t="s">
        <v>497</v>
      </c>
      <c r="C103" s="21">
        <f t="shared" si="97"/>
        <v>0.10176787293146516</v>
      </c>
      <c r="D103" s="21">
        <f t="shared" si="98"/>
        <v>-8.0745504113707619E-3</v>
      </c>
      <c r="E103" s="50">
        <f t="shared" si="99"/>
        <v>5</v>
      </c>
      <c r="G103" s="18">
        <f t="shared" si="109"/>
        <v>0.16352787293146517</v>
      </c>
      <c r="H103" s="1">
        <f t="shared" si="110"/>
        <v>0.52</v>
      </c>
      <c r="I103" s="18">
        <f t="shared" si="111"/>
        <v>0.12192787293146518</v>
      </c>
      <c r="J103" s="18">
        <f t="shared" si="100"/>
        <v>-2.8821817021680872E-2</v>
      </c>
      <c r="K103" s="19">
        <f t="shared" si="112"/>
        <v>-1.3797788748589055</v>
      </c>
      <c r="L103">
        <v>0.52</v>
      </c>
      <c r="M103">
        <v>6</v>
      </c>
      <c r="N103" s="17"/>
      <c r="O103" s="27">
        <v>20145.756379999999</v>
      </c>
      <c r="P103" s="27">
        <v>20803.77</v>
      </c>
      <c r="Q103" s="27">
        <v>19166.067999999999</v>
      </c>
      <c r="R103" s="27">
        <v>18960.151999999998</v>
      </c>
      <c r="S103" s="27">
        <v>15024.324000000001</v>
      </c>
      <c r="T103" s="28">
        <f t="shared" si="113"/>
        <v>18820.014075999999</v>
      </c>
      <c r="U103" s="17"/>
      <c r="V103" s="24">
        <v>105793</v>
      </c>
      <c r="W103" s="24">
        <v>128690</v>
      </c>
      <c r="X103" s="24">
        <v>112536</v>
      </c>
      <c r="Y103" s="24">
        <v>113331</v>
      </c>
      <c r="Z103" s="23">
        <f t="shared" si="114"/>
        <v>115087.5</v>
      </c>
      <c r="AB103">
        <v>85159</v>
      </c>
      <c r="AC103">
        <v>79990</v>
      </c>
      <c r="AD103">
        <v>78740</v>
      </c>
      <c r="AE103">
        <v>82584</v>
      </c>
      <c r="AF103">
        <v>82059</v>
      </c>
      <c r="AG103">
        <v>81581</v>
      </c>
      <c r="AH103">
        <v>76450</v>
      </c>
      <c r="AI103">
        <v>71890</v>
      </c>
      <c r="AJ103">
        <v>70074</v>
      </c>
      <c r="AK103">
        <v>74331</v>
      </c>
      <c r="AL103">
        <v>71312</v>
      </c>
      <c r="AM103">
        <v>67224</v>
      </c>
      <c r="AN103">
        <v>65030</v>
      </c>
      <c r="AO103">
        <v>61587</v>
      </c>
      <c r="AP103">
        <v>61897</v>
      </c>
      <c r="AT103" s="3">
        <v>87696</v>
      </c>
      <c r="AU103" s="3">
        <v>85159</v>
      </c>
      <c r="AV103" s="3">
        <v>79990</v>
      </c>
      <c r="AW103" s="3">
        <v>78740</v>
      </c>
      <c r="AX103" s="3">
        <v>82584</v>
      </c>
      <c r="AY103" s="3"/>
      <c r="AZ103" s="19">
        <f t="shared" si="115"/>
        <v>82833.8</v>
      </c>
      <c r="BB103" s="32" t="s">
        <v>132</v>
      </c>
      <c r="BC103" t="s">
        <v>219</v>
      </c>
      <c r="BD103" s="18">
        <f t="shared" si="101"/>
        <v>-1.4242538648121369E-3</v>
      </c>
      <c r="BF103" t="s">
        <v>22</v>
      </c>
      <c r="BG103">
        <v>373205172224</v>
      </c>
      <c r="BH103">
        <v>155.01</v>
      </c>
      <c r="BI103" t="s">
        <v>75</v>
      </c>
    </row>
    <row r="104" spans="1:61" ht="15.45" customHeight="1" x14ac:dyDescent="0.3">
      <c r="A104" t="s">
        <v>335</v>
      </c>
      <c r="B104" s="73" t="s">
        <v>498</v>
      </c>
      <c r="C104" s="21">
        <f t="shared" si="97"/>
        <v>7.9152787656552454E-2</v>
      </c>
      <c r="D104" s="21">
        <f t="shared" si="98"/>
        <v>6.7358966673253026E-3</v>
      </c>
      <c r="E104" s="50">
        <f t="shared" si="99"/>
        <v>5.6</v>
      </c>
      <c r="G104" s="18">
        <f t="shared" si="109"/>
        <v>0.13673278765655245</v>
      </c>
      <c r="H104" s="1">
        <f t="shared" si="110"/>
        <v>0.41</v>
      </c>
      <c r="I104" s="18">
        <f t="shared" si="111"/>
        <v>0.10393278765655245</v>
      </c>
      <c r="J104" s="18">
        <f t="shared" si="100"/>
        <v>3.5651397310468999E-2</v>
      </c>
      <c r="K104" s="19">
        <f t="shared" si="112"/>
        <v>6.1299372307772417</v>
      </c>
      <c r="L104">
        <v>0.41</v>
      </c>
      <c r="M104">
        <v>6.6</v>
      </c>
      <c r="N104" s="17"/>
      <c r="O104" s="27">
        <v>13578.83885</v>
      </c>
      <c r="P104" s="27">
        <v>1642.91</v>
      </c>
      <c r="Q104" s="27">
        <v>17083.819</v>
      </c>
      <c r="R104" s="27">
        <v>12240.617410000001</v>
      </c>
      <c r="S104" s="27">
        <v>4814.5219999999999</v>
      </c>
      <c r="T104" s="28">
        <f t="shared" si="113"/>
        <v>9872.1414519999998</v>
      </c>
      <c r="U104" s="17"/>
      <c r="V104" s="24">
        <v>75260</v>
      </c>
      <c r="W104" s="24">
        <v>73675</v>
      </c>
      <c r="X104" s="24">
        <v>76138</v>
      </c>
      <c r="Y104" s="24">
        <v>63728</v>
      </c>
      <c r="Z104" s="23">
        <f t="shared" si="114"/>
        <v>72200.25</v>
      </c>
      <c r="AB104">
        <v>60115</v>
      </c>
      <c r="AC104">
        <v>59283</v>
      </c>
      <c r="AD104">
        <v>48704</v>
      </c>
      <c r="AE104">
        <v>41518</v>
      </c>
      <c r="AF104">
        <v>39121</v>
      </c>
      <c r="AG104">
        <v>42294</v>
      </c>
      <c r="AH104">
        <v>40122</v>
      </c>
      <c r="AI104">
        <v>39807</v>
      </c>
      <c r="AJ104">
        <v>39498</v>
      </c>
      <c r="AK104">
        <v>42237</v>
      </c>
      <c r="AL104">
        <v>44033</v>
      </c>
      <c r="AM104">
        <v>47267</v>
      </c>
      <c r="AN104">
        <v>48047</v>
      </c>
      <c r="AO104">
        <v>45987</v>
      </c>
      <c r="AP104">
        <v>27428</v>
      </c>
      <c r="AT104" s="3">
        <v>63174</v>
      </c>
      <c r="AU104" s="3">
        <v>60115</v>
      </c>
      <c r="AV104" s="3">
        <v>59283</v>
      </c>
      <c r="AW104" s="3">
        <v>48704</v>
      </c>
      <c r="AX104" s="3">
        <v>41518</v>
      </c>
      <c r="AY104" s="3"/>
      <c r="AZ104" s="19">
        <f t="shared" si="115"/>
        <v>54558.8</v>
      </c>
      <c r="BB104" s="32" t="s">
        <v>137</v>
      </c>
      <c r="BC104" t="s">
        <v>219</v>
      </c>
      <c r="BD104" s="18">
        <f t="shared" si="101"/>
        <v>4.36944653652524E-2</v>
      </c>
      <c r="BF104" t="s">
        <v>28</v>
      </c>
      <c r="BG104">
        <v>257112604672</v>
      </c>
      <c r="BH104">
        <v>101.64</v>
      </c>
      <c r="BI104" t="s">
        <v>75</v>
      </c>
    </row>
    <row r="105" spans="1:61" ht="15.45" customHeight="1" x14ac:dyDescent="0.3">
      <c r="A105" t="s">
        <v>336</v>
      </c>
      <c r="B105" s="73" t="s">
        <v>499</v>
      </c>
      <c r="C105" s="21">
        <f t="shared" si="97"/>
        <v>4.5559412218449169E-2</v>
      </c>
      <c r="D105" s="21">
        <f t="shared" si="98"/>
        <v>2.8698737947947184E-2</v>
      </c>
      <c r="E105" s="50">
        <f t="shared" si="99"/>
        <v>1.6</v>
      </c>
      <c r="G105" s="18">
        <f t="shared" si="109"/>
        <v>0.11111941221844918</v>
      </c>
      <c r="H105" s="1">
        <f t="shared" si="110"/>
        <v>0.62</v>
      </c>
      <c r="I105" s="18">
        <f t="shared" si="111"/>
        <v>6.1519412218449178E-2</v>
      </c>
      <c r="J105" s="18">
        <f t="shared" si="100"/>
        <v>0.11136206104914759</v>
      </c>
      <c r="K105" s="19">
        <f t="shared" si="112"/>
        <v>14.841069916105218</v>
      </c>
      <c r="L105">
        <v>0.62</v>
      </c>
      <c r="M105">
        <v>2.6</v>
      </c>
      <c r="N105" s="17"/>
      <c r="O105" s="27">
        <v>10724.98</v>
      </c>
      <c r="P105" s="27">
        <v>6582.89</v>
      </c>
      <c r="Q105" s="27">
        <v>36026.856</v>
      </c>
      <c r="R105" s="27">
        <v>26254.276000000002</v>
      </c>
      <c r="S105" s="27">
        <v>9581.5483199999999</v>
      </c>
      <c r="T105" s="28">
        <f t="shared" si="113"/>
        <v>17834.110064</v>
      </c>
      <c r="U105" s="17"/>
      <c r="V105" s="24">
        <v>202380</v>
      </c>
      <c r="W105" s="24">
        <v>163774</v>
      </c>
      <c r="X105" s="24">
        <v>141314</v>
      </c>
      <c r="Y105" s="24">
        <v>134512</v>
      </c>
      <c r="Z105" s="23">
        <f t="shared" si="114"/>
        <v>160495</v>
      </c>
      <c r="AB105">
        <v>58496</v>
      </c>
      <c r="AC105">
        <v>100330</v>
      </c>
      <c r="AD105">
        <v>81288</v>
      </c>
      <c r="AE105">
        <v>41651</v>
      </c>
      <c r="AF105">
        <v>40905</v>
      </c>
      <c r="AG105">
        <v>40825</v>
      </c>
      <c r="AH105">
        <v>52546</v>
      </c>
      <c r="AI105">
        <v>52824</v>
      </c>
      <c r="AJ105">
        <v>48851</v>
      </c>
      <c r="AK105">
        <v>49605</v>
      </c>
      <c r="AL105">
        <v>51584</v>
      </c>
      <c r="AM105">
        <v>54657</v>
      </c>
      <c r="AN105">
        <v>61035</v>
      </c>
      <c r="AO105">
        <v>65165</v>
      </c>
      <c r="AP105">
        <v>50009</v>
      </c>
      <c r="AT105">
        <v>59375</v>
      </c>
      <c r="AU105">
        <v>58496</v>
      </c>
      <c r="AV105">
        <v>100330</v>
      </c>
      <c r="AW105">
        <v>81288</v>
      </c>
      <c r="AX105">
        <v>41651</v>
      </c>
      <c r="AZ105" s="19">
        <f t="shared" si="115"/>
        <v>68228</v>
      </c>
      <c r="BB105" s="32" t="s">
        <v>164</v>
      </c>
      <c r="BC105" t="s">
        <v>219</v>
      </c>
      <c r="BD105" s="18">
        <f t="shared" si="101"/>
        <v>2.0320335853985246E-2</v>
      </c>
      <c r="BF105" t="s">
        <v>55</v>
      </c>
      <c r="BG105">
        <v>148531806208</v>
      </c>
      <c r="BH105">
        <v>26.21</v>
      </c>
      <c r="BI105" t="s">
        <v>75</v>
      </c>
    </row>
    <row r="106" spans="1:61" ht="15.45" customHeight="1" x14ac:dyDescent="0.3">
      <c r="A106" s="4" t="s">
        <v>398</v>
      </c>
      <c r="B106" s="4" t="s">
        <v>398</v>
      </c>
      <c r="C106" s="21">
        <f>AVERAGE(C88:C105)</f>
        <v>5.5685630861772327E-2</v>
      </c>
      <c r="D106" s="21">
        <f t="shared" ref="D106:E106" si="116">AVERAGE(D88:D105)</f>
        <v>5.5261503098845095E-2</v>
      </c>
      <c r="E106" s="50">
        <f t="shared" si="116"/>
        <v>12.786111111111111</v>
      </c>
      <c r="G106" s="18"/>
      <c r="H106" s="1"/>
      <c r="I106" s="18"/>
      <c r="K106" s="19"/>
      <c r="N106" s="17"/>
      <c r="U106" s="17"/>
      <c r="Z106" s="23"/>
      <c r="AZ106" s="19"/>
      <c r="BB106" s="32"/>
      <c r="BD106" s="18"/>
    </row>
    <row r="107" spans="1:61" ht="15.45" customHeight="1" x14ac:dyDescent="0.3">
      <c r="C107" s="21"/>
      <c r="D107" s="21"/>
      <c r="E107" s="50"/>
      <c r="G107" s="18"/>
      <c r="H107" s="1"/>
      <c r="I107" s="18"/>
      <c r="K107" s="19"/>
      <c r="Z107" s="23"/>
      <c r="AZ107" s="19"/>
      <c r="BB107" s="32"/>
      <c r="BD107" s="18"/>
    </row>
    <row r="108" spans="1:61" ht="15.45" customHeight="1" x14ac:dyDescent="0.3">
      <c r="A108" t="s">
        <v>354</v>
      </c>
      <c r="B108" s="73" t="s">
        <v>500</v>
      </c>
      <c r="C108" s="21">
        <f t="shared" ref="C108:C123" si="117">+G108-(0.042+H108*0.038)</f>
        <v>0.34707155549072632</v>
      </c>
      <c r="D108" s="21">
        <f t="shared" ref="D108:D123" si="118">AVERAGE(((AB108*($AB$3/AB$3))/(AC108*($AB$3/AC$3)))-1,((AC108*($AB$3/AC$3))/(AD108*($AB$3/AD$3)))-1,((AD108*($AB$3/AD$3))/(AE108*($AB$3/AE$3)))-1,((AE108*($AB$3/AE$3))/(AF108*($AB$3/AF$3)))-1,((AF108*($AB$3/AF$3))/(AG108*($AB$3/AG$3)))-1,((AG108*($AB$3/AG$3))/(AH108*($AB$3/AH$3)))-1,((AH108*($AB$3/AH$3))/(AI108*($AB$3/AI$3)))-1,((AI108*($AB$3/AI$3))/(AJ108*($AB$3/AJ$3)))-1,((AJ108*($AB$3/AJ$3))/(AK108*($AB$3/AK$3)))-1,((AK108*($AB$3/AK$3))/(AL108*($AB$3/AL$3)))-1)</f>
        <v>5.8232655405683842E-2</v>
      </c>
      <c r="E108" s="50">
        <f t="shared" ref="E108:E123" si="119">+M108-1</f>
        <v>31</v>
      </c>
      <c r="G108" s="18">
        <f t="shared" ref="G108:G123" si="120">+T108/Z108</f>
        <v>0.4361915554907263</v>
      </c>
      <c r="H108" s="12">
        <f t="shared" ref="H108:H123" si="121">+L108</f>
        <v>1.24</v>
      </c>
      <c r="I108" s="18">
        <f t="shared" si="20"/>
        <v>0.33699155549072629</v>
      </c>
      <c r="J108" s="18">
        <f t="shared" ref="J108:J123" si="122">AVERAGE(((AB108*($AB$3/AB$3))/(AC108*($AB$3/AC$3)))-1,((AC108*($AB$3/AC$3))/(AD108*($AB$3/AD$3)))-1,((AD108*($AB$3/AD$3))/(AE108*($AB$3/AE$3)))-1,((AE108*($AB$3/AE$3))/(AF108*($AB$3/AF$3)))-1,((AF108*($AB$3/AF$3))/(AG108*($AB$3/AG$3)))-1)</f>
        <v>5.2424343865335878E-2</v>
      </c>
      <c r="K108" s="19">
        <f t="shared" ref="K108:K123" si="123">AVERAGE((V108-W108)/W108*100,(W108-X108)/X108*100,(X108-Y108)/Y108*100)</f>
        <v>-4.3264242371247468</v>
      </c>
      <c r="L108">
        <v>1.24</v>
      </c>
      <c r="M108">
        <v>32</v>
      </c>
      <c r="N108" s="17"/>
      <c r="O108" s="27">
        <v>97178</v>
      </c>
      <c r="P108" s="27">
        <v>97178</v>
      </c>
      <c r="Q108" s="27">
        <v>99909</v>
      </c>
      <c r="R108" s="27">
        <v>94482</v>
      </c>
      <c r="T108" s="28">
        <f t="shared" si="65"/>
        <v>97186.75</v>
      </c>
      <c r="U108" s="17"/>
      <c r="V108" s="23">
        <v>204248</v>
      </c>
      <c r="W108" s="23">
        <v>219598</v>
      </c>
      <c r="X108" s="23">
        <v>233784</v>
      </c>
      <c r="Y108" s="23">
        <v>233600</v>
      </c>
      <c r="Z108" s="23">
        <f t="shared" ref="Z108:Z123" si="124">AVERAGE(V108:Y108)</f>
        <v>222807.5</v>
      </c>
      <c r="AA108" s="17"/>
      <c r="AB108" s="19">
        <v>391035</v>
      </c>
      <c r="AC108" s="19">
        <v>383285</v>
      </c>
      <c r="AD108" s="19">
        <v>394328</v>
      </c>
      <c r="AE108" s="19">
        <v>365817</v>
      </c>
      <c r="AF108" s="19">
        <v>274515</v>
      </c>
      <c r="AG108" s="19">
        <v>260174</v>
      </c>
      <c r="AH108" s="19">
        <v>265595</v>
      </c>
      <c r="AI108" s="19">
        <v>229234</v>
      </c>
      <c r="AJ108" s="19">
        <v>215639</v>
      </c>
      <c r="AK108" s="19">
        <v>233715</v>
      </c>
      <c r="AL108" s="19">
        <v>182795</v>
      </c>
      <c r="AM108" s="19">
        <v>170910</v>
      </c>
      <c r="AN108" s="19">
        <v>156508</v>
      </c>
      <c r="AO108" s="19">
        <v>108249</v>
      </c>
      <c r="AP108" s="19">
        <v>65225</v>
      </c>
      <c r="AQ108" s="19"/>
      <c r="AR108" s="19"/>
      <c r="AS108" s="17"/>
      <c r="AT108" s="3">
        <v>391035</v>
      </c>
      <c r="AU108" s="3">
        <v>383285</v>
      </c>
      <c r="AV108" s="3">
        <v>394328</v>
      </c>
      <c r="AW108" s="3">
        <v>365817</v>
      </c>
      <c r="AZ108" s="19">
        <f t="shared" si="15"/>
        <v>383616.25</v>
      </c>
      <c r="BA108" s="2"/>
      <c r="BB108" s="32" t="s">
        <v>130</v>
      </c>
      <c r="BC108" t="s">
        <v>267</v>
      </c>
      <c r="BD108" s="18">
        <f t="shared" ref="BD108:BD123" si="125">AVERAGE(((AB108*($AB$3/AB$3))/(AC108*($AB$3/AC$3)))-1,((AC108*($AB$3/AC$3))/(AD108*($AB$3/AD$3)))-1,((AD108*($AB$3/AD$3))/(AE108*($AB$3/AE$3)))-1,((AE108*($AB$3/AE$3))/(AF108*($AB$3/AF$3)))-1,((AF108*($AB$3/AF$3))/(AG108*($AB$3/AG$3)))-1,((AG108*($AB$3/AG$3))/(AH108*($AB$3/AH$3)))-1,((AH108*($AB$3/AH$3))/(AI108*($AB$3/AI$3)))-1,((AI108*($AB$3/AI$3))/(AJ108*($AB$3/AJ$3)))-1,((AJ108*($AB$3/AJ$3))/(AK108*($AB$3/AK$3)))-1,((AK108*($AB$3/AK$3))/(AL108*($AB$3/AL$3)))-1,((AL108*($AB$3/AL$3))/(AM108*($AB$3/AM$3)))-1,((AM108*($AB$3/AM$3))/(AN108*($AB$3/AN$3)))-1,((AN108*($AB$3/AN$3))/(AO108*($AB$3/AO$3)))-1,((AO108*($AB$3/AO$3))/(AP108*($AB$3/AP$3)))-1)</f>
        <v>0.12433722916434022</v>
      </c>
      <c r="BF108" t="s">
        <v>4</v>
      </c>
      <c r="BG108">
        <v>3587432775680</v>
      </c>
      <c r="BH108">
        <v>237.33</v>
      </c>
      <c r="BI108" t="s">
        <v>75</v>
      </c>
    </row>
    <row r="109" spans="1:61" ht="15.45" customHeight="1" x14ac:dyDescent="0.3">
      <c r="A109" t="s">
        <v>355</v>
      </c>
      <c r="B109" s="73" t="s">
        <v>501</v>
      </c>
      <c r="C109" s="21">
        <f t="shared" si="117"/>
        <v>-2.8300120177623816E-3</v>
      </c>
      <c r="D109" s="21">
        <f t="shared" si="118"/>
        <v>0.31045445984726039</v>
      </c>
      <c r="E109" s="50">
        <f t="shared" si="119"/>
        <v>0</v>
      </c>
      <c r="G109" s="18">
        <f t="shared" si="120"/>
        <v>7.5269987982237621E-2</v>
      </c>
      <c r="H109" s="1">
        <f t="shared" si="121"/>
        <v>0.95</v>
      </c>
      <c r="I109" s="18">
        <f t="shared" si="20"/>
        <v>-7.3001201776237701E-4</v>
      </c>
      <c r="J109" s="18">
        <f t="shared" si="122"/>
        <v>-3.7979612450835011E-2</v>
      </c>
      <c r="K109" s="19">
        <f t="shared" si="123"/>
        <v>-13.398721290080596</v>
      </c>
      <c r="L109">
        <v>0.95</v>
      </c>
      <c r="M109">
        <v>1</v>
      </c>
      <c r="N109" s="17"/>
      <c r="O109" s="27">
        <v>5206.7817200000009</v>
      </c>
      <c r="P109" s="27">
        <v>4520.0479999999998</v>
      </c>
      <c r="Q109" s="27">
        <v>4648.1149999999998</v>
      </c>
      <c r="R109" s="27">
        <v>3989.5039999999999</v>
      </c>
      <c r="S109" s="27">
        <v>3353.2950000000001</v>
      </c>
      <c r="T109" s="28">
        <f t="shared" si="65"/>
        <v>4343.5487439999997</v>
      </c>
      <c r="U109" s="17"/>
      <c r="V109" s="24">
        <v>48529</v>
      </c>
      <c r="W109" s="24">
        <v>51465</v>
      </c>
      <c r="X109" s="24">
        <v>47123</v>
      </c>
      <c r="Y109" s="24">
        <v>83708</v>
      </c>
      <c r="Z109" s="23">
        <f t="shared" si="124"/>
        <v>57706.25</v>
      </c>
      <c r="AB109">
        <v>88425</v>
      </c>
      <c r="AC109">
        <v>102301</v>
      </c>
      <c r="AD109">
        <v>101197</v>
      </c>
      <c r="AE109">
        <v>86670</v>
      </c>
      <c r="AF109">
        <v>84815</v>
      </c>
      <c r="AG109">
        <v>90621</v>
      </c>
      <c r="AH109">
        <v>79040</v>
      </c>
      <c r="AI109">
        <v>62164</v>
      </c>
      <c r="AJ109">
        <v>50911</v>
      </c>
      <c r="AK109">
        <v>54142</v>
      </c>
      <c r="AL109">
        <v>14075</v>
      </c>
      <c r="AM109">
        <v>0</v>
      </c>
      <c r="AN109">
        <v>0</v>
      </c>
      <c r="AO109">
        <v>0</v>
      </c>
      <c r="AP109">
        <v>0</v>
      </c>
      <c r="AT109">
        <v>91839</v>
      </c>
      <c r="AU109">
        <v>88425</v>
      </c>
      <c r="AV109">
        <v>102301</v>
      </c>
      <c r="AW109">
        <v>101197</v>
      </c>
      <c r="AX109">
        <v>86670</v>
      </c>
      <c r="AZ109" s="19">
        <f t="shared" si="15"/>
        <v>94086.399999999994</v>
      </c>
      <c r="BB109" s="32" t="s">
        <v>178</v>
      </c>
      <c r="BC109" t="s">
        <v>268</v>
      </c>
      <c r="BD109" s="18" t="e">
        <f t="shared" si="125"/>
        <v>#DIV/0!</v>
      </c>
      <c r="BF109" t="s">
        <v>77</v>
      </c>
      <c r="BG109">
        <v>89567674368</v>
      </c>
      <c r="BH109">
        <v>127.59</v>
      </c>
      <c r="BI109" t="s">
        <v>75</v>
      </c>
    </row>
    <row r="110" spans="1:61" ht="15.45" customHeight="1" x14ac:dyDescent="0.3">
      <c r="A110" t="s">
        <v>356</v>
      </c>
      <c r="B110" s="73" t="s">
        <v>502</v>
      </c>
      <c r="C110" s="21">
        <f t="shared" si="117"/>
        <v>-4.7647282264461903E-2</v>
      </c>
      <c r="D110" s="21">
        <f t="shared" si="118"/>
        <v>-7.9497676259923253E-2</v>
      </c>
      <c r="E110" s="50">
        <f t="shared" si="119"/>
        <v>-1.0000000000000009E-2</v>
      </c>
      <c r="G110" s="18">
        <f t="shared" si="120"/>
        <v>4.03327177355381E-2</v>
      </c>
      <c r="H110" s="1">
        <f t="shared" si="121"/>
        <v>1.21</v>
      </c>
      <c r="I110" s="18">
        <f t="shared" si="20"/>
        <v>-5.6467282264461897E-2</v>
      </c>
      <c r="J110" s="18">
        <f t="shared" si="122"/>
        <v>-4.849894800297494E-2</v>
      </c>
      <c r="K110" s="19">
        <f t="shared" si="123"/>
        <v>1.4954347175687648</v>
      </c>
      <c r="L110">
        <v>1.21</v>
      </c>
      <c r="M110">
        <v>0.99</v>
      </c>
      <c r="O110" s="27">
        <v>1896.4364499999999</v>
      </c>
      <c r="P110" s="27">
        <v>2033.5239999999999</v>
      </c>
      <c r="Q110" s="27">
        <v>1923.9949999999999</v>
      </c>
      <c r="R110" s="27">
        <v>1697.0649599999999</v>
      </c>
      <c r="S110" s="27">
        <v>647.46154000000001</v>
      </c>
      <c r="T110" s="28">
        <f t="shared" si="65"/>
        <v>1639.6963899999998</v>
      </c>
      <c r="V110" s="24">
        <v>41445</v>
      </c>
      <c r="W110" s="24">
        <v>39418</v>
      </c>
      <c r="X110" s="24">
        <v>41946</v>
      </c>
      <c r="Y110" s="24">
        <v>39808</v>
      </c>
      <c r="Z110" s="23">
        <f t="shared" si="124"/>
        <v>40654.25</v>
      </c>
      <c r="AB110">
        <v>29135</v>
      </c>
      <c r="AC110">
        <v>28496</v>
      </c>
      <c r="AD110">
        <v>27784</v>
      </c>
      <c r="AE110">
        <v>26982</v>
      </c>
      <c r="AF110">
        <v>29135</v>
      </c>
      <c r="AG110">
        <v>30852</v>
      </c>
      <c r="AH110">
        <v>28871</v>
      </c>
      <c r="AI110">
        <v>30280</v>
      </c>
      <c r="AJ110">
        <v>31077</v>
      </c>
      <c r="AK110">
        <v>55123</v>
      </c>
      <c r="AL110">
        <v>57371</v>
      </c>
      <c r="AM110">
        <v>61042</v>
      </c>
      <c r="AN110">
        <v>0</v>
      </c>
      <c r="AO110">
        <v>0</v>
      </c>
      <c r="AP110">
        <v>0</v>
      </c>
      <c r="AT110">
        <v>29020</v>
      </c>
      <c r="AU110">
        <v>29135</v>
      </c>
      <c r="AV110">
        <v>28496</v>
      </c>
      <c r="AW110">
        <v>27784</v>
      </c>
      <c r="AX110">
        <v>26982</v>
      </c>
      <c r="AZ110" s="19">
        <f t="shared" si="15"/>
        <v>28283.4</v>
      </c>
      <c r="BB110" s="35" t="s">
        <v>206</v>
      </c>
      <c r="BC110" t="s">
        <v>269</v>
      </c>
      <c r="BD110" s="18" t="e">
        <f t="shared" si="125"/>
        <v>#DIV/0!</v>
      </c>
      <c r="BF110" t="s">
        <v>102</v>
      </c>
      <c r="BG110">
        <v>31103145984</v>
      </c>
      <c r="BH110">
        <v>23.95</v>
      </c>
      <c r="BI110" t="s">
        <v>75</v>
      </c>
    </row>
    <row r="111" spans="1:61" ht="15.45" customHeight="1" x14ac:dyDescent="0.3">
      <c r="A111" t="s">
        <v>357</v>
      </c>
      <c r="B111" s="73" t="s">
        <v>503</v>
      </c>
      <c r="C111" s="21">
        <f t="shared" si="117"/>
        <v>-1.8151812302380159E-2</v>
      </c>
      <c r="D111" s="21">
        <f t="shared" si="118"/>
        <v>-6.6686601718876873E-2</v>
      </c>
      <c r="E111" s="50">
        <f t="shared" si="119"/>
        <v>5</v>
      </c>
      <c r="G111" s="18">
        <f t="shared" si="120"/>
        <v>5.0828187697619841E-2</v>
      </c>
      <c r="H111" s="1">
        <f t="shared" si="121"/>
        <v>0.71</v>
      </c>
      <c r="I111" s="18">
        <f t="shared" si="20"/>
        <v>-5.9718123023801556E-3</v>
      </c>
      <c r="J111" s="18">
        <f t="shared" si="122"/>
        <v>-7.8366155526185158E-2</v>
      </c>
      <c r="K111" s="19">
        <f t="shared" si="123"/>
        <v>-4.5217496084361741</v>
      </c>
      <c r="L111">
        <v>0.71</v>
      </c>
      <c r="M111">
        <v>6</v>
      </c>
      <c r="N111" s="17"/>
      <c r="O111" s="27">
        <v>7470.57</v>
      </c>
      <c r="P111" s="27">
        <v>8495.98</v>
      </c>
      <c r="Q111" s="27">
        <v>2709.81</v>
      </c>
      <c r="R111" s="27">
        <v>5686.3839200000002</v>
      </c>
      <c r="S111" s="27">
        <v>5115</v>
      </c>
      <c r="T111" s="28">
        <f t="shared" si="65"/>
        <v>5895.5487840000005</v>
      </c>
      <c r="U111" s="17"/>
      <c r="V111" s="24">
        <v>111877</v>
      </c>
      <c r="W111" s="24">
        <v>108147</v>
      </c>
      <c r="X111" s="24">
        <v>114615</v>
      </c>
      <c r="Y111" s="24">
        <v>129320</v>
      </c>
      <c r="Z111" s="23">
        <f t="shared" si="124"/>
        <v>115989.75</v>
      </c>
      <c r="AB111">
        <v>61860</v>
      </c>
      <c r="AC111">
        <v>60530</v>
      </c>
      <c r="AD111">
        <v>57351</v>
      </c>
      <c r="AE111">
        <v>55179</v>
      </c>
      <c r="AF111">
        <v>57714</v>
      </c>
      <c r="AG111">
        <v>79591</v>
      </c>
      <c r="AH111">
        <v>79139</v>
      </c>
      <c r="AI111">
        <v>79920</v>
      </c>
      <c r="AJ111">
        <v>81742</v>
      </c>
      <c r="AK111">
        <v>92793</v>
      </c>
      <c r="AL111">
        <v>98368</v>
      </c>
      <c r="AM111">
        <v>102874</v>
      </c>
      <c r="AN111">
        <v>106916</v>
      </c>
      <c r="AO111">
        <v>99871</v>
      </c>
      <c r="AP111">
        <v>95758</v>
      </c>
      <c r="AT111">
        <v>62580</v>
      </c>
      <c r="AU111">
        <v>61860</v>
      </c>
      <c r="AV111">
        <v>60530</v>
      </c>
      <c r="AW111">
        <v>57351</v>
      </c>
      <c r="AX111">
        <v>55179</v>
      </c>
      <c r="AZ111" s="19">
        <f t="shared" si="15"/>
        <v>59500</v>
      </c>
      <c r="BB111" s="32" t="s">
        <v>145</v>
      </c>
      <c r="BC111" t="s">
        <v>270</v>
      </c>
      <c r="BD111" s="18">
        <f t="shared" si="125"/>
        <v>-5.1277207659507495E-2</v>
      </c>
      <c r="BF111" t="s">
        <v>35</v>
      </c>
      <c r="BG111">
        <v>210273517568</v>
      </c>
      <c r="BH111">
        <v>227.41</v>
      </c>
      <c r="BI111" t="s">
        <v>75</v>
      </c>
    </row>
    <row r="112" spans="1:61" ht="15.45" customHeight="1" x14ac:dyDescent="0.3">
      <c r="A112" t="s">
        <v>350</v>
      </c>
      <c r="B112" s="73" t="s">
        <v>504</v>
      </c>
      <c r="C112" s="21">
        <f t="shared" si="117"/>
        <v>5.7048223785421542E-2</v>
      </c>
      <c r="D112" s="21">
        <f t="shared" si="118"/>
        <v>-3.1091884655249636E-2</v>
      </c>
      <c r="E112" s="50">
        <f t="shared" si="119"/>
        <v>6.4</v>
      </c>
      <c r="G112" s="18">
        <f>+T112/Z112</f>
        <v>0.13780822378542154</v>
      </c>
      <c r="H112" s="1">
        <f>+L112</f>
        <v>1.02</v>
      </c>
      <c r="I112" s="18">
        <f>+G112-(H112*0.08)</f>
        <v>5.6208223785421535E-2</v>
      </c>
      <c r="J112" s="18">
        <f>AVERAGE(((AB112*($AB$3/AB$3))/(AC112*($AB$3/AC$3)))-1,((AC112*($AB$3/AC$3))/(AD112*($AB$3/AD$3)))-1,((AD112*($AB$3/AD$3))/(AE112*($AB$3/AE$3)))-1,((AE112*($AB$3/AE$3))/(AF112*($AB$3/AF$3)))-1,((AF112*($AB$3/AF$3))/(AG112*($AB$3/AG$3)))-1)</f>
        <v>-6.1013831734588742E-2</v>
      </c>
      <c r="K112" s="19">
        <f>AVERAGE((V112-W112)/W112*100,(W112-X112)/X112*100,(X112-Y112)/Y112*100)</f>
        <v>2.6774452383440219</v>
      </c>
      <c r="L112">
        <v>1.02</v>
      </c>
      <c r="M112">
        <v>7.4</v>
      </c>
      <c r="N112" s="17"/>
      <c r="O112" s="27">
        <v>6389.1522000000004</v>
      </c>
      <c r="P112" s="27">
        <v>6111.5039999999999</v>
      </c>
      <c r="Q112" s="27">
        <v>5598.7820000000002</v>
      </c>
      <c r="R112" s="27">
        <v>5847.3249999999998</v>
      </c>
      <c r="S112" s="27">
        <v>5390.1959999999999</v>
      </c>
      <c r="T112" s="28">
        <f>AVERAGE(O112:S112)</f>
        <v>5867.3918400000002</v>
      </c>
      <c r="U112" s="17"/>
      <c r="V112" s="24">
        <v>44016</v>
      </c>
      <c r="W112" s="24">
        <v>41861</v>
      </c>
      <c r="X112" s="24">
        <v>43630</v>
      </c>
      <c r="Y112" s="24">
        <v>40799</v>
      </c>
      <c r="Z112" s="23">
        <f>AVERAGE(V112:Y112)</f>
        <v>42576.5</v>
      </c>
      <c r="AB112" s="3">
        <v>36662</v>
      </c>
      <c r="AC112" s="3">
        <v>35466</v>
      </c>
      <c r="AD112" s="3">
        <v>34392</v>
      </c>
      <c r="AE112" s="31">
        <v>32637</v>
      </c>
      <c r="AF112" s="31">
        <v>36709</v>
      </c>
      <c r="AG112" s="31">
        <v>41802</v>
      </c>
      <c r="AH112" s="31">
        <v>40534</v>
      </c>
      <c r="AI112" s="31">
        <v>39302</v>
      </c>
      <c r="AJ112" s="31">
        <v>38581</v>
      </c>
      <c r="AK112" s="3">
        <v>40306</v>
      </c>
      <c r="AL112" s="3">
        <v>39055</v>
      </c>
      <c r="AM112" s="13">
        <v>37665</v>
      </c>
      <c r="AN112" s="3">
        <v>36529</v>
      </c>
      <c r="AO112" s="3">
        <v>32350</v>
      </c>
      <c r="AP112" s="3">
        <v>30908</v>
      </c>
      <c r="AT112">
        <v>37850</v>
      </c>
      <c r="AU112">
        <v>36662</v>
      </c>
      <c r="AV112">
        <v>35466</v>
      </c>
      <c r="AW112">
        <v>34392</v>
      </c>
      <c r="AX112">
        <v>32637</v>
      </c>
      <c r="AZ112" s="19">
        <f>AVERAGE(AT112:AX112)</f>
        <v>35401.4</v>
      </c>
      <c r="BB112" s="32" t="s">
        <v>162</v>
      </c>
      <c r="BC112" t="s">
        <v>249</v>
      </c>
      <c r="BD112" s="18">
        <f>AVERAGE(((AB112*($AB$3/AB$3))/(AC112*($AB$3/AC$3)))-1,((AC112*($AB$3/AC$3))/(AD112*($AB$3/AD$3)))-1,((AD112*($AB$3/AD$3))/(AE112*($AB$3/AE$3)))-1,((AE112*($AB$3/AE$3))/(AF112*($AB$3/AF$3)))-1,((AF112*($AB$3/AF$3))/(AG112*($AB$3/AG$3)))-1,((AG112*($AB$3/AG$3))/(AH112*($AB$3/AH$3)))-1,((AH112*($AB$3/AH$3))/(AI112*($AB$3/AI$3)))-1,((AI112*($AB$3/AI$3))/(AJ112*($AB$3/AJ$3)))-1,((AJ112*($AB$3/AJ$3))/(AK112*($AB$3/AK$3)))-1,((AK112*($AB$3/AK$3))/(AL112*($AB$3/AL$3)))-1,((AL112*($AB$3/AL$3))/(AM112*($AB$3/AM$3)))-1,((AM112*($AB$3/AM$3))/(AN112*($AB$3/AN$3)))-1,((AN112*($AB$3/AN$3))/(AO112*($AB$3/AO$3)))-1,((AO112*($AB$3/AO$3))/(AP112*($AB$3/AP$3)))-1)</f>
        <v>-1.1028437784204972E-2</v>
      </c>
      <c r="BF112" t="s">
        <v>53</v>
      </c>
      <c r="BG112">
        <v>151462019072</v>
      </c>
      <c r="BH112">
        <v>232.93</v>
      </c>
      <c r="BI112" t="s">
        <v>75</v>
      </c>
    </row>
    <row r="113" spans="1:61" ht="15.45" customHeight="1" x14ac:dyDescent="0.3">
      <c r="A113" t="s">
        <v>358</v>
      </c>
      <c r="B113" s="73" t="s">
        <v>505</v>
      </c>
      <c r="C113" s="21">
        <f t="shared" si="117"/>
        <v>0.42597460341813054</v>
      </c>
      <c r="D113" s="21">
        <f t="shared" si="118"/>
        <v>0.2984810066696113</v>
      </c>
      <c r="E113" s="50">
        <f t="shared" si="119"/>
        <v>7</v>
      </c>
      <c r="G113" s="18">
        <f t="shared" si="120"/>
        <v>0.50901460341813054</v>
      </c>
      <c r="H113" s="1">
        <f t="shared" si="121"/>
        <v>1.08</v>
      </c>
      <c r="I113" s="18">
        <f t="shared" si="20"/>
        <v>0.42261460341813051</v>
      </c>
      <c r="J113" s="18">
        <f t="shared" si="122"/>
        <v>0.18520808404599989</v>
      </c>
      <c r="K113" s="19">
        <f t="shared" si="123"/>
        <v>40.739523959719776</v>
      </c>
      <c r="L113">
        <v>1.08</v>
      </c>
      <c r="M113">
        <v>8</v>
      </c>
      <c r="O113" s="27">
        <v>2379.2578100000001</v>
      </c>
      <c r="P113" s="27">
        <v>1918.78333</v>
      </c>
      <c r="Q113" s="27">
        <v>1301.39546</v>
      </c>
      <c r="R113" s="27">
        <v>833.63900000000001</v>
      </c>
      <c r="S113" s="27">
        <v>603.84195999999997</v>
      </c>
      <c r="T113" s="28">
        <f t="shared" si="65"/>
        <v>1407.3835119999999</v>
      </c>
      <c r="V113" s="24">
        <v>4230.7020000000002</v>
      </c>
      <c r="W113" s="24">
        <v>3343.6750000000002</v>
      </c>
      <c r="X113" s="24">
        <v>1896.835</v>
      </c>
      <c r="Y113" s="24">
        <v>1588.4590000000001</v>
      </c>
      <c r="Z113" s="23">
        <f t="shared" si="124"/>
        <v>2764.9177500000001</v>
      </c>
      <c r="AB113">
        <v>5860</v>
      </c>
      <c r="AC113">
        <v>4381</v>
      </c>
      <c r="AD113">
        <v>2948</v>
      </c>
      <c r="AE113">
        <v>2318</v>
      </c>
      <c r="AF113">
        <v>2411</v>
      </c>
      <c r="AG113">
        <v>2151</v>
      </c>
      <c r="AH113">
        <v>1646</v>
      </c>
      <c r="AI113">
        <v>1129</v>
      </c>
      <c r="AJ113">
        <v>838</v>
      </c>
      <c r="AK113">
        <v>584</v>
      </c>
      <c r="AL113">
        <v>361</v>
      </c>
      <c r="AM113">
        <v>193</v>
      </c>
      <c r="AN113">
        <v>140</v>
      </c>
      <c r="AO113">
        <v>0</v>
      </c>
      <c r="AP113">
        <v>0</v>
      </c>
      <c r="AT113">
        <v>6613.1469999999999</v>
      </c>
      <c r="AU113">
        <v>5860.1679999999997</v>
      </c>
      <c r="AV113">
        <v>4381.3100000000004</v>
      </c>
      <c r="AW113">
        <v>2948.0369999999998</v>
      </c>
      <c r="AX113">
        <v>2317.5120000000002</v>
      </c>
      <c r="AZ113" s="19">
        <f t="shared" si="15"/>
        <v>4424.0347999999994</v>
      </c>
      <c r="BB113" s="32" t="s">
        <v>169</v>
      </c>
      <c r="BC113" t="s">
        <v>268</v>
      </c>
      <c r="BD113" s="18" t="e">
        <f t="shared" si="125"/>
        <v>#DIV/0!</v>
      </c>
      <c r="BF113" t="s">
        <v>61</v>
      </c>
      <c r="BG113">
        <v>127808954368</v>
      </c>
      <c r="BH113">
        <v>405.82</v>
      </c>
      <c r="BI113" t="s">
        <v>75</v>
      </c>
    </row>
    <row r="114" spans="1:61" ht="15.45" customHeight="1" x14ac:dyDescent="0.3">
      <c r="A114" t="s">
        <v>359</v>
      </c>
      <c r="B114" s="73" t="s">
        <v>506</v>
      </c>
      <c r="C114" s="21">
        <f t="shared" si="117"/>
        <v>7.2430175655876616E-2</v>
      </c>
      <c r="D114" s="21">
        <f t="shared" si="118"/>
        <v>-1.2753441936439769E-2</v>
      </c>
      <c r="E114" s="50">
        <f t="shared" si="119"/>
        <v>13</v>
      </c>
      <c r="G114" s="18">
        <f t="shared" si="120"/>
        <v>0.14559017565587662</v>
      </c>
      <c r="H114" s="1">
        <f t="shared" si="121"/>
        <v>0.82</v>
      </c>
      <c r="I114" s="18">
        <f t="shared" si="20"/>
        <v>7.9990175655876627E-2</v>
      </c>
      <c r="J114" s="18">
        <f t="shared" si="122"/>
        <v>-3.0034615255554266E-2</v>
      </c>
      <c r="K114" s="19">
        <f t="shared" si="123"/>
        <v>15.934747012093332</v>
      </c>
      <c r="L114">
        <v>0.82</v>
      </c>
      <c r="M114">
        <v>14</v>
      </c>
      <c r="N114" s="17"/>
      <c r="O114" s="27">
        <v>10767.02</v>
      </c>
      <c r="P114" s="29">
        <v>12660.683999999999</v>
      </c>
      <c r="Q114" s="29">
        <v>11327.984</v>
      </c>
      <c r="R114" s="29">
        <v>10855.239</v>
      </c>
      <c r="S114" s="29"/>
      <c r="T114" s="28">
        <f t="shared" si="65"/>
        <v>11402.731749999999</v>
      </c>
      <c r="U114" s="17"/>
      <c r="V114" s="24">
        <v>102816</v>
      </c>
      <c r="W114" s="24">
        <v>69158</v>
      </c>
      <c r="X114" s="24">
        <v>71493</v>
      </c>
      <c r="Y114" s="24">
        <v>69816</v>
      </c>
      <c r="Z114" s="23">
        <f t="shared" si="124"/>
        <v>78320.75</v>
      </c>
      <c r="AB114">
        <v>53803</v>
      </c>
      <c r="AC114">
        <v>56998</v>
      </c>
      <c r="AD114">
        <v>51557</v>
      </c>
      <c r="AE114">
        <v>49818</v>
      </c>
      <c r="AF114">
        <v>49301</v>
      </c>
      <c r="AG114">
        <v>51904</v>
      </c>
      <c r="AH114">
        <v>49330</v>
      </c>
      <c r="AI114">
        <v>48005</v>
      </c>
      <c r="AJ114">
        <v>49247</v>
      </c>
      <c r="AK114">
        <v>49161</v>
      </c>
      <c r="AL114">
        <v>47142</v>
      </c>
      <c r="AM114">
        <v>48607</v>
      </c>
      <c r="AN114">
        <v>46061</v>
      </c>
      <c r="AO114">
        <v>43218</v>
      </c>
      <c r="AP114">
        <v>40040</v>
      </c>
      <c r="AT114" s="11">
        <v>53803</v>
      </c>
      <c r="AU114" s="11">
        <v>56998</v>
      </c>
      <c r="AV114" s="11">
        <v>51557</v>
      </c>
      <c r="AW114" s="11">
        <v>49818</v>
      </c>
      <c r="AX114" s="11"/>
      <c r="AY114" s="11"/>
      <c r="AZ114" s="19">
        <f t="shared" si="15"/>
        <v>53044</v>
      </c>
      <c r="BB114" s="32" t="s">
        <v>138</v>
      </c>
      <c r="BC114" t="s">
        <v>269</v>
      </c>
      <c r="BD114" s="18">
        <f t="shared" si="125"/>
        <v>-3.0481492955791801E-3</v>
      </c>
      <c r="BF114" t="s">
        <v>29</v>
      </c>
      <c r="BG114">
        <v>235819204608</v>
      </c>
      <c r="BH114">
        <v>59.21</v>
      </c>
      <c r="BI114" t="s">
        <v>75</v>
      </c>
    </row>
    <row r="115" spans="1:61" ht="15.45" customHeight="1" x14ac:dyDescent="0.3">
      <c r="A115" t="s">
        <v>360</v>
      </c>
      <c r="B115" s="73" t="s">
        <v>507</v>
      </c>
      <c r="C115" s="21">
        <f t="shared" si="117"/>
        <v>0.11860735772289663</v>
      </c>
      <c r="D115" s="21">
        <f t="shared" si="118"/>
        <v>2.2217255430515913E-2</v>
      </c>
      <c r="E115" s="50">
        <f t="shared" si="119"/>
        <v>59</v>
      </c>
      <c r="G115" s="18">
        <f t="shared" si="120"/>
        <v>0.19784735772289663</v>
      </c>
      <c r="H115" s="1">
        <f t="shared" si="121"/>
        <v>0.98</v>
      </c>
      <c r="I115" s="18">
        <f t="shared" si="20"/>
        <v>0.11944735772289664</v>
      </c>
      <c r="J115" s="18">
        <f t="shared" si="122"/>
        <v>2.4093703906844243E-2</v>
      </c>
      <c r="K115" s="19">
        <f t="shared" si="123"/>
        <v>6.7565694157185447</v>
      </c>
      <c r="L115">
        <v>0.98</v>
      </c>
      <c r="M115">
        <v>60</v>
      </c>
      <c r="O115" s="27">
        <v>2358.1310800000001</v>
      </c>
      <c r="P115" s="27">
        <v>2006.498</v>
      </c>
      <c r="Q115" s="27">
        <v>1717.9860000000001</v>
      </c>
      <c r="R115" s="27">
        <v>1525.45</v>
      </c>
      <c r="S115" s="27">
        <v>1254.26</v>
      </c>
      <c r="T115" s="28">
        <f t="shared" si="65"/>
        <v>1772.4650160000001</v>
      </c>
      <c r="V115" s="24">
        <v>9867</v>
      </c>
      <c r="W115" s="24">
        <v>9359</v>
      </c>
      <c r="X115" s="24">
        <v>8493</v>
      </c>
      <c r="Y115" s="24">
        <v>8116</v>
      </c>
      <c r="Z115" s="23">
        <f t="shared" si="124"/>
        <v>8958.75</v>
      </c>
      <c r="AB115">
        <v>9978</v>
      </c>
      <c r="AC115">
        <v>9112</v>
      </c>
      <c r="AD115">
        <v>8171</v>
      </c>
      <c r="AE115">
        <v>7414</v>
      </c>
      <c r="AF115">
        <v>7887</v>
      </c>
      <c r="AG115">
        <v>7343</v>
      </c>
      <c r="AH115">
        <v>6380</v>
      </c>
      <c r="AI115">
        <v>6038</v>
      </c>
      <c r="AJ115">
        <v>5695</v>
      </c>
      <c r="AK115">
        <v>5881</v>
      </c>
      <c r="AL115">
        <v>6227</v>
      </c>
      <c r="AM115">
        <v>6269</v>
      </c>
      <c r="AN115">
        <v>8203</v>
      </c>
      <c r="AO115">
        <v>7617</v>
      </c>
      <c r="AP115">
        <v>18147</v>
      </c>
      <c r="AT115">
        <v>10655</v>
      </c>
      <c r="AU115">
        <v>9978</v>
      </c>
      <c r="AV115">
        <v>9112</v>
      </c>
      <c r="AW115">
        <v>8171</v>
      </c>
      <c r="AX115">
        <v>7414</v>
      </c>
      <c r="AZ115" s="19">
        <f t="shared" si="15"/>
        <v>9066</v>
      </c>
      <c r="BB115" s="35" t="s">
        <v>210</v>
      </c>
      <c r="BC115" t="s">
        <v>269</v>
      </c>
      <c r="BD115" s="18">
        <f t="shared" si="125"/>
        <v>-4.2370283488294247E-2</v>
      </c>
      <c r="BF115" t="s">
        <v>81</v>
      </c>
      <c r="BG115">
        <v>81882603520</v>
      </c>
      <c r="BH115">
        <v>489.96</v>
      </c>
      <c r="BI115" t="s">
        <v>75</v>
      </c>
    </row>
    <row r="116" spans="1:61" ht="15.45" customHeight="1" x14ac:dyDescent="0.3">
      <c r="A116" t="s">
        <v>361</v>
      </c>
      <c r="B116" s="73" t="s">
        <v>508</v>
      </c>
      <c r="C116" s="21">
        <f t="shared" si="117"/>
        <v>-4.4060221447057485E-2</v>
      </c>
      <c r="D116" s="21">
        <f t="shared" si="118"/>
        <v>0.15235428638251428</v>
      </c>
      <c r="E116" s="50">
        <f t="shared" si="119"/>
        <v>4.3</v>
      </c>
      <c r="G116" s="18">
        <f t="shared" si="120"/>
        <v>6.2919778552942507E-2</v>
      </c>
      <c r="H116" s="1">
        <f t="shared" si="121"/>
        <v>1.71</v>
      </c>
      <c r="I116" s="18">
        <f t="shared" si="20"/>
        <v>-7.3880221447057498E-2</v>
      </c>
      <c r="J116" s="18">
        <f t="shared" si="122"/>
        <v>0.26285044208188635</v>
      </c>
      <c r="K116" s="19">
        <f t="shared" si="123"/>
        <v>303.71644252487221</v>
      </c>
      <c r="L116">
        <v>1.71</v>
      </c>
      <c r="M116">
        <v>5.3</v>
      </c>
      <c r="N116" s="17"/>
      <c r="O116" s="29">
        <v>1926</v>
      </c>
      <c r="P116" s="29">
        <v>754</v>
      </c>
      <c r="Q116" s="29">
        <v>1343</v>
      </c>
      <c r="R116" s="29">
        <v>3194.02126</v>
      </c>
      <c r="S116" s="29">
        <v>2568.42</v>
      </c>
      <c r="T116" s="28">
        <f t="shared" si="65"/>
        <v>1957.088252</v>
      </c>
      <c r="U116" s="17"/>
      <c r="V116" s="24">
        <v>57496</v>
      </c>
      <c r="W116" s="24">
        <v>56393</v>
      </c>
      <c r="X116" s="24">
        <v>5686</v>
      </c>
      <c r="Y116" s="24">
        <v>4843</v>
      </c>
      <c r="Z116" s="23">
        <f t="shared" si="124"/>
        <v>31104.5</v>
      </c>
      <c r="AB116">
        <v>22680</v>
      </c>
      <c r="AC116">
        <v>23601</v>
      </c>
      <c r="AD116">
        <v>16434</v>
      </c>
      <c r="AE116">
        <v>9763</v>
      </c>
      <c r="AF116">
        <v>6731</v>
      </c>
      <c r="AG116">
        <v>6475</v>
      </c>
      <c r="AH116">
        <v>5253</v>
      </c>
      <c r="AI116">
        <v>4319</v>
      </c>
      <c r="AJ116">
        <v>3991</v>
      </c>
      <c r="AK116">
        <v>5506</v>
      </c>
      <c r="AL116">
        <v>5299</v>
      </c>
      <c r="AM116">
        <v>5422</v>
      </c>
      <c r="AN116">
        <v>6568</v>
      </c>
      <c r="AO116">
        <v>6494</v>
      </c>
      <c r="AP116">
        <v>5403</v>
      </c>
      <c r="AT116" s="11">
        <v>24295</v>
      </c>
      <c r="AU116" s="11">
        <v>22680</v>
      </c>
      <c r="AV116" s="11">
        <v>23601</v>
      </c>
      <c r="AW116" s="11">
        <v>16434</v>
      </c>
      <c r="AX116" s="11">
        <v>9763</v>
      </c>
      <c r="AY116" s="11"/>
      <c r="AZ116" s="19">
        <f t="shared" si="15"/>
        <v>19354.599999999999</v>
      </c>
      <c r="BB116" s="32" t="s">
        <v>141</v>
      </c>
      <c r="BC116" t="s">
        <v>221</v>
      </c>
      <c r="BD116" s="18">
        <f t="shared" si="125"/>
        <v>0.10417888438022517</v>
      </c>
      <c r="BF116" t="s">
        <v>3</v>
      </c>
      <c r="BG116">
        <v>222608965632</v>
      </c>
      <c r="BH116">
        <v>137.17500000000001</v>
      </c>
      <c r="BI116" t="s">
        <v>75</v>
      </c>
    </row>
    <row r="117" spans="1:61" ht="15.45" customHeight="1" x14ac:dyDescent="0.3">
      <c r="A117" t="s">
        <v>362</v>
      </c>
      <c r="B117" s="73" t="s">
        <v>509</v>
      </c>
      <c r="C117" s="21">
        <f t="shared" si="117"/>
        <v>-2.6089096946541934E-2</v>
      </c>
      <c r="D117" s="21">
        <f t="shared" si="118"/>
        <v>0.12512213018320301</v>
      </c>
      <c r="E117" s="50">
        <f t="shared" si="119"/>
        <v>1.98</v>
      </c>
      <c r="G117" s="18">
        <f t="shared" si="120"/>
        <v>5.6950903053458068E-2</v>
      </c>
      <c r="H117" s="1">
        <f t="shared" si="121"/>
        <v>1.08</v>
      </c>
      <c r="I117" s="18">
        <f t="shared" si="20"/>
        <v>-2.9449096946541936E-2</v>
      </c>
      <c r="J117" s="18">
        <f t="shared" si="122"/>
        <v>9.2193573277759455E-2</v>
      </c>
      <c r="K117" s="19">
        <f t="shared" si="123"/>
        <v>-3.0945762523548974</v>
      </c>
      <c r="L117">
        <v>1.08</v>
      </c>
      <c r="M117">
        <v>2.98</v>
      </c>
      <c r="O117" s="27">
        <v>1912.9628799999998</v>
      </c>
      <c r="P117" s="27">
        <v>3685.57312</v>
      </c>
      <c r="Q117" s="27">
        <v>3185.5524799999998</v>
      </c>
      <c r="R117" s="27">
        <v>1792.73938</v>
      </c>
      <c r="T117" s="28">
        <f t="shared" si="65"/>
        <v>2644.2069650000003</v>
      </c>
      <c r="V117" s="24">
        <v>44149.283000000003</v>
      </c>
      <c r="W117" s="24">
        <v>46136.07</v>
      </c>
      <c r="X117" s="24">
        <v>46908.286999999997</v>
      </c>
      <c r="Y117" s="24">
        <v>48524.712</v>
      </c>
      <c r="Z117" s="23">
        <f t="shared" si="124"/>
        <v>46429.588000000003</v>
      </c>
      <c r="AB117">
        <v>9427</v>
      </c>
      <c r="AC117">
        <v>12306</v>
      </c>
      <c r="AD117">
        <v>12014</v>
      </c>
      <c r="AE117">
        <v>7318</v>
      </c>
      <c r="AF117">
        <v>5603</v>
      </c>
      <c r="AG117">
        <v>5991</v>
      </c>
      <c r="AH117">
        <v>6225</v>
      </c>
      <c r="AI117">
        <v>5246</v>
      </c>
      <c r="AJ117">
        <v>3421</v>
      </c>
      <c r="AK117">
        <v>3435</v>
      </c>
      <c r="AL117">
        <v>2865</v>
      </c>
      <c r="AM117">
        <v>2634</v>
      </c>
      <c r="AN117">
        <v>2701</v>
      </c>
      <c r="AO117">
        <v>2993</v>
      </c>
      <c r="AP117">
        <v>2762</v>
      </c>
      <c r="AT117">
        <v>9427.1569999999992</v>
      </c>
      <c r="AU117">
        <v>12305.539000000001</v>
      </c>
      <c r="AV117">
        <v>12013.953</v>
      </c>
      <c r="AW117">
        <v>7318.2860000000001</v>
      </c>
      <c r="AZ117" s="19">
        <f t="shared" si="15"/>
        <v>10266.233749999999</v>
      </c>
      <c r="BB117" s="32" t="s">
        <v>196</v>
      </c>
      <c r="BC117" t="s">
        <v>221</v>
      </c>
      <c r="BD117" s="18">
        <f t="shared" si="125"/>
        <v>8.7115216560235464E-2</v>
      </c>
    </row>
    <row r="118" spans="1:61" ht="15.45" customHeight="1" x14ac:dyDescent="0.3">
      <c r="A118" t="s">
        <v>363</v>
      </c>
      <c r="B118" s="73" t="s">
        <v>510</v>
      </c>
      <c r="C118" s="21">
        <f t="shared" si="117"/>
        <v>0.23189586359719311</v>
      </c>
      <c r="D118" s="21">
        <f t="shared" si="118"/>
        <v>0.11235686050360831</v>
      </c>
      <c r="E118" s="50">
        <f t="shared" si="119"/>
        <v>6.8</v>
      </c>
      <c r="G118" s="18">
        <f t="shared" si="120"/>
        <v>0.3327958635971931</v>
      </c>
      <c r="H118" s="1">
        <f t="shared" si="121"/>
        <v>1.55</v>
      </c>
      <c r="I118" s="18">
        <f t="shared" si="20"/>
        <v>0.2087958635971931</v>
      </c>
      <c r="J118" s="18">
        <f t="shared" si="122"/>
        <v>6.5119066705421932E-2</v>
      </c>
      <c r="K118" s="19">
        <f t="shared" si="123"/>
        <v>13.617269742682238</v>
      </c>
      <c r="L118">
        <v>1.55</v>
      </c>
      <c r="M118">
        <v>7.8</v>
      </c>
      <c r="O118" s="27">
        <v>6813</v>
      </c>
      <c r="P118" s="27">
        <v>6794</v>
      </c>
      <c r="Q118" s="27">
        <v>6710.5640000000003</v>
      </c>
      <c r="R118" s="27">
        <v>6276.57</v>
      </c>
      <c r="S118" s="27">
        <v>3818</v>
      </c>
      <c r="T118" s="28">
        <f t="shared" si="65"/>
        <v>6082.4267999999993</v>
      </c>
      <c r="V118" s="24">
        <v>20773</v>
      </c>
      <c r="W118" s="24">
        <v>20898</v>
      </c>
      <c r="X118" s="24">
        <v>17095</v>
      </c>
      <c r="Y118" s="24">
        <v>14341</v>
      </c>
      <c r="Z118" s="23">
        <f t="shared" si="124"/>
        <v>18276.75</v>
      </c>
      <c r="AB118">
        <v>26517</v>
      </c>
      <c r="AC118">
        <v>25785</v>
      </c>
      <c r="AD118">
        <v>23063</v>
      </c>
      <c r="AE118">
        <v>17202</v>
      </c>
      <c r="AF118">
        <v>14608</v>
      </c>
      <c r="AG118">
        <v>16705</v>
      </c>
      <c r="AH118">
        <v>14698</v>
      </c>
      <c r="AI118">
        <v>10825</v>
      </c>
      <c r="AJ118">
        <v>9659</v>
      </c>
      <c r="AK118">
        <v>9072</v>
      </c>
      <c r="AL118">
        <v>7509</v>
      </c>
      <c r="AM118">
        <v>8719</v>
      </c>
      <c r="AN118">
        <v>10517</v>
      </c>
      <c r="AO118">
        <v>9549</v>
      </c>
      <c r="AP118">
        <v>5014</v>
      </c>
      <c r="AT118">
        <v>26854</v>
      </c>
      <c r="AU118">
        <v>26517</v>
      </c>
      <c r="AV118">
        <v>25785</v>
      </c>
      <c r="AW118">
        <v>23063</v>
      </c>
      <c r="AX118">
        <v>17202</v>
      </c>
      <c r="AZ118" s="19">
        <f t="shared" si="15"/>
        <v>23884.2</v>
      </c>
      <c r="BB118" s="32" t="s">
        <v>166</v>
      </c>
      <c r="BC118" t="s">
        <v>221</v>
      </c>
      <c r="BD118" s="18">
        <f t="shared" si="125"/>
        <v>0.12328515215694771</v>
      </c>
      <c r="BF118" t="s">
        <v>57</v>
      </c>
      <c r="BG118">
        <v>144031629312</v>
      </c>
      <c r="BH118">
        <v>174.71</v>
      </c>
      <c r="BI118" t="s">
        <v>75</v>
      </c>
    </row>
    <row r="119" spans="1:61" ht="15.45" customHeight="1" x14ac:dyDescent="0.3">
      <c r="A119" t="s">
        <v>364</v>
      </c>
      <c r="B119" s="73" t="s">
        <v>511</v>
      </c>
      <c r="C119" s="21">
        <f t="shared" si="117"/>
        <v>-2.9909094221228782E-2</v>
      </c>
      <c r="D119" s="21">
        <f t="shared" si="118"/>
        <v>-1.7049718768966458E-2</v>
      </c>
      <c r="E119" s="50">
        <f t="shared" si="119"/>
        <v>0.73</v>
      </c>
      <c r="G119" s="18">
        <f t="shared" si="120"/>
        <v>5.1230905778771221E-2</v>
      </c>
      <c r="H119" s="1">
        <f t="shared" si="121"/>
        <v>1.03</v>
      </c>
      <c r="I119" s="18">
        <f t="shared" si="20"/>
        <v>-3.116909422122878E-2</v>
      </c>
      <c r="J119" s="18">
        <f t="shared" si="122"/>
        <v>-7.9871483785721398E-2</v>
      </c>
      <c r="K119" s="19">
        <f t="shared" si="123"/>
        <v>8.4876920231958959</v>
      </c>
      <c r="L119">
        <v>1.03</v>
      </c>
      <c r="M119">
        <v>1.73</v>
      </c>
      <c r="N119" s="17"/>
      <c r="O119" s="27">
        <v>-11683.39</v>
      </c>
      <c r="P119" s="27">
        <v>1151.42</v>
      </c>
      <c r="Q119" s="27">
        <v>3760.86</v>
      </c>
      <c r="R119" s="27">
        <v>20226.755000000001</v>
      </c>
      <c r="S119" s="27">
        <v>19834.901999999998</v>
      </c>
      <c r="T119" s="28">
        <f t="shared" si="65"/>
        <v>6658.1093999999994</v>
      </c>
      <c r="U119" s="17"/>
      <c r="V119" s="24">
        <v>147328</v>
      </c>
      <c r="W119" s="24">
        <v>132461</v>
      </c>
      <c r="X119" s="24">
        <v>124617</v>
      </c>
      <c r="Y119" s="24">
        <v>115445</v>
      </c>
      <c r="Z119" s="23">
        <f t="shared" si="124"/>
        <v>129962.75</v>
      </c>
      <c r="AB119">
        <v>54228</v>
      </c>
      <c r="AC119">
        <v>63054</v>
      </c>
      <c r="AD119">
        <v>79024</v>
      </c>
      <c r="AE119">
        <v>77867</v>
      </c>
      <c r="AF119">
        <v>71965</v>
      </c>
      <c r="AG119">
        <v>70848</v>
      </c>
      <c r="AH119">
        <v>62761</v>
      </c>
      <c r="AI119">
        <v>59387</v>
      </c>
      <c r="AJ119">
        <v>55355</v>
      </c>
      <c r="AK119">
        <v>55870</v>
      </c>
      <c r="AL119">
        <v>52708</v>
      </c>
      <c r="AM119">
        <v>53341</v>
      </c>
      <c r="AN119">
        <v>53999</v>
      </c>
      <c r="AO119">
        <v>43623</v>
      </c>
      <c r="AP119">
        <v>35127</v>
      </c>
      <c r="AT119" s="19">
        <v>54247</v>
      </c>
      <c r="AU119" s="19">
        <v>54228</v>
      </c>
      <c r="AV119">
        <v>63054</v>
      </c>
      <c r="AW119">
        <v>79024</v>
      </c>
      <c r="AX119">
        <v>77867</v>
      </c>
      <c r="AZ119" s="19">
        <f t="shared" si="15"/>
        <v>65684</v>
      </c>
      <c r="BB119" s="32" t="s">
        <v>177</v>
      </c>
      <c r="BC119" t="s">
        <v>221</v>
      </c>
      <c r="BD119" s="18">
        <f t="shared" si="125"/>
        <v>1.3782865857938602E-2</v>
      </c>
      <c r="BF119" t="s">
        <v>69</v>
      </c>
      <c r="BG119">
        <v>103727644672</v>
      </c>
      <c r="BH119">
        <v>24.05</v>
      </c>
      <c r="BI119" t="s">
        <v>75</v>
      </c>
    </row>
    <row r="120" spans="1:61" ht="15.45" customHeight="1" x14ac:dyDescent="0.3">
      <c r="A120" t="s">
        <v>365</v>
      </c>
      <c r="B120" s="73" t="s">
        <v>512</v>
      </c>
      <c r="C120" s="21">
        <f t="shared" si="117"/>
        <v>-4.2657333612682438E-2</v>
      </c>
      <c r="D120" s="21">
        <f t="shared" si="118"/>
        <v>8.2999231329743697E-2</v>
      </c>
      <c r="E120" s="50">
        <f t="shared" si="119"/>
        <v>0.74</v>
      </c>
      <c r="G120" s="18">
        <f t="shared" si="120"/>
        <v>4.4182666387317562E-2</v>
      </c>
      <c r="H120" s="1">
        <f t="shared" si="121"/>
        <v>1.18</v>
      </c>
      <c r="I120" s="18">
        <f t="shared" si="20"/>
        <v>-5.0217333612682435E-2</v>
      </c>
      <c r="J120" s="18">
        <f t="shared" si="122"/>
        <v>5.1287556505223854E-2</v>
      </c>
      <c r="K120" s="19">
        <f t="shared" si="123"/>
        <v>6.5043000656232808</v>
      </c>
      <c r="L120">
        <v>1.18</v>
      </c>
      <c r="M120">
        <v>1.74</v>
      </c>
      <c r="O120" s="27">
        <v>774.11199999999997</v>
      </c>
      <c r="P120" s="27">
        <v>774.11199999999997</v>
      </c>
      <c r="Q120" s="27">
        <v>-5680.74</v>
      </c>
      <c r="R120" s="27">
        <v>8838.0480000000007</v>
      </c>
      <c r="S120" s="27">
        <v>6365.8710000000001</v>
      </c>
      <c r="T120" s="28">
        <f t="shared" si="65"/>
        <v>2214.2806000000005</v>
      </c>
      <c r="V120" s="24">
        <v>54011</v>
      </c>
      <c r="W120" s="24">
        <v>50702</v>
      </c>
      <c r="X120" s="24">
        <v>50862</v>
      </c>
      <c r="Y120" s="24">
        <v>44891</v>
      </c>
      <c r="Z120" s="23">
        <f t="shared" si="124"/>
        <v>50116.5</v>
      </c>
      <c r="AB120">
        <v>25111</v>
      </c>
      <c r="AC120">
        <v>15540</v>
      </c>
      <c r="AD120">
        <v>30758</v>
      </c>
      <c r="AE120">
        <v>27705</v>
      </c>
      <c r="AF120">
        <v>21435</v>
      </c>
      <c r="AG120">
        <v>23406</v>
      </c>
      <c r="AH120">
        <v>30391</v>
      </c>
      <c r="AI120">
        <v>20322</v>
      </c>
      <c r="AJ120">
        <v>12399</v>
      </c>
      <c r="AK120">
        <v>16192</v>
      </c>
      <c r="AL120">
        <v>16358</v>
      </c>
      <c r="AM120">
        <v>9073</v>
      </c>
      <c r="AN120">
        <v>8234</v>
      </c>
      <c r="AO120">
        <v>8788</v>
      </c>
      <c r="AP120">
        <v>8482</v>
      </c>
      <c r="AT120">
        <v>25111</v>
      </c>
      <c r="AU120">
        <v>25111</v>
      </c>
      <c r="AV120">
        <v>15540</v>
      </c>
      <c r="AW120">
        <v>30758</v>
      </c>
      <c r="AX120">
        <v>27705</v>
      </c>
      <c r="AZ120" s="19">
        <f t="shared" si="15"/>
        <v>24845</v>
      </c>
      <c r="BB120" s="32" t="s">
        <v>195</v>
      </c>
      <c r="BC120" t="s">
        <v>221</v>
      </c>
      <c r="BD120" s="18">
        <f t="shared" si="125"/>
        <v>0.11529254960754451</v>
      </c>
    </row>
    <row r="121" spans="1:61" ht="15.45" customHeight="1" x14ac:dyDescent="0.3">
      <c r="A121" t="s">
        <v>366</v>
      </c>
      <c r="B121" s="73" t="s">
        <v>513</v>
      </c>
      <c r="C121" s="21">
        <f t="shared" si="117"/>
        <v>0.88148274356975831</v>
      </c>
      <c r="D121" s="21">
        <f t="shared" si="118"/>
        <v>0.3163017454968573</v>
      </c>
      <c r="E121" s="50">
        <f t="shared" si="119"/>
        <v>22.5</v>
      </c>
      <c r="G121" s="18">
        <f t="shared" si="120"/>
        <v>0.98656274356975837</v>
      </c>
      <c r="H121" s="12">
        <f t="shared" si="121"/>
        <v>1.66</v>
      </c>
      <c r="I121" s="18">
        <f t="shared" si="20"/>
        <v>0.85376274356975834</v>
      </c>
      <c r="J121" s="18">
        <f t="shared" si="122"/>
        <v>0.41256173421257047</v>
      </c>
      <c r="K121" s="19">
        <f t="shared" si="123"/>
        <v>28.603508205717134</v>
      </c>
      <c r="L121">
        <v>1.66</v>
      </c>
      <c r="M121">
        <v>23.5</v>
      </c>
      <c r="N121" s="17"/>
      <c r="O121" s="27">
        <v>61754</v>
      </c>
      <c r="P121" s="27">
        <v>29151</v>
      </c>
      <c r="Q121" s="27">
        <v>5431</v>
      </c>
      <c r="R121" s="27">
        <v>9959</v>
      </c>
      <c r="S121" s="27">
        <v>4459</v>
      </c>
      <c r="T121" s="28">
        <f t="shared" si="65"/>
        <v>22150.799999999999</v>
      </c>
      <c r="U121" s="17"/>
      <c r="V121" s="23">
        <v>31969</v>
      </c>
      <c r="W121" s="23">
        <v>23280</v>
      </c>
      <c r="X121" s="23">
        <v>19459</v>
      </c>
      <c r="Y121" s="23">
        <v>15102</v>
      </c>
      <c r="Z121" s="23">
        <f t="shared" si="124"/>
        <v>22452.5</v>
      </c>
      <c r="AA121" s="17"/>
      <c r="AB121" s="19">
        <v>60922</v>
      </c>
      <c r="AC121" s="19">
        <v>26974</v>
      </c>
      <c r="AD121" s="19">
        <v>26914</v>
      </c>
      <c r="AE121" s="19">
        <v>16675</v>
      </c>
      <c r="AF121" s="19">
        <v>10918</v>
      </c>
      <c r="AG121" s="19">
        <v>11716</v>
      </c>
      <c r="AH121" s="19">
        <v>9714</v>
      </c>
      <c r="AI121" s="19">
        <v>6910</v>
      </c>
      <c r="AJ121" s="19">
        <v>5010</v>
      </c>
      <c r="AK121" s="19">
        <v>4682</v>
      </c>
      <c r="AL121" s="19">
        <v>4130</v>
      </c>
      <c r="AM121" s="19">
        <v>4280</v>
      </c>
      <c r="AN121" s="19">
        <v>3998</v>
      </c>
      <c r="AO121" s="19">
        <v>3543</v>
      </c>
      <c r="AP121" s="19">
        <v>3326</v>
      </c>
      <c r="AQ121" s="19"/>
      <c r="AR121" s="19"/>
      <c r="AS121" s="17"/>
      <c r="AT121" s="3">
        <v>113269</v>
      </c>
      <c r="AU121" s="3">
        <v>60922</v>
      </c>
      <c r="AV121" s="3">
        <v>26974</v>
      </c>
      <c r="AW121" s="19">
        <v>26914</v>
      </c>
      <c r="AX121" s="19">
        <v>16675</v>
      </c>
      <c r="AY121" s="19"/>
      <c r="AZ121" s="19">
        <f t="shared" si="15"/>
        <v>48950.8</v>
      </c>
      <c r="BA121" s="2"/>
      <c r="BB121" s="32" t="s">
        <v>117</v>
      </c>
      <c r="BC121" t="s">
        <v>221</v>
      </c>
      <c r="BD121" s="18">
        <f t="shared" si="125"/>
        <v>0.23605832434941404</v>
      </c>
      <c r="BF121" t="s">
        <v>5</v>
      </c>
      <c r="BG121">
        <v>3385742589952</v>
      </c>
      <c r="BH121">
        <v>138.25</v>
      </c>
      <c r="BI121" t="s">
        <v>75</v>
      </c>
    </row>
    <row r="122" spans="1:61" ht="15.45" customHeight="1" x14ac:dyDescent="0.3">
      <c r="A122" t="s">
        <v>367</v>
      </c>
      <c r="B122" s="73" t="s">
        <v>514</v>
      </c>
      <c r="C122" s="21">
        <f t="shared" si="117"/>
        <v>0.21959935434103445</v>
      </c>
      <c r="D122" s="21">
        <f t="shared" si="118"/>
        <v>2.5964204447587225E-2</v>
      </c>
      <c r="E122" s="50">
        <f t="shared" si="119"/>
        <v>10.3</v>
      </c>
      <c r="G122" s="18">
        <f t="shared" si="120"/>
        <v>0.31061935434103444</v>
      </c>
      <c r="H122" s="1">
        <f t="shared" si="121"/>
        <v>1.29</v>
      </c>
      <c r="I122" s="18">
        <f t="shared" si="20"/>
        <v>0.20741935434103442</v>
      </c>
      <c r="J122" s="18">
        <f t="shared" si="122"/>
        <v>8.2808618315251173E-2</v>
      </c>
      <c r="K122" s="19">
        <f t="shared" si="123"/>
        <v>21.685305662081973</v>
      </c>
      <c r="L122">
        <v>1.29</v>
      </c>
      <c r="M122">
        <v>11.3</v>
      </c>
      <c r="N122" s="17"/>
      <c r="O122" s="27">
        <v>10044.780000000001</v>
      </c>
      <c r="P122" s="27">
        <v>7769.5</v>
      </c>
      <c r="Q122" s="27">
        <v>13665.14</v>
      </c>
      <c r="R122" s="27">
        <v>8787.7199999999993</v>
      </c>
      <c r="T122" s="28">
        <f t="shared" si="65"/>
        <v>10066.785</v>
      </c>
      <c r="U122" s="17"/>
      <c r="V122" s="24">
        <v>36356</v>
      </c>
      <c r="W122" s="24">
        <v>34402</v>
      </c>
      <c r="X122" s="24">
        <v>36716</v>
      </c>
      <c r="Y122" s="24">
        <v>22161</v>
      </c>
      <c r="Z122" s="23">
        <f t="shared" si="124"/>
        <v>32408.75</v>
      </c>
      <c r="AB122">
        <v>38962</v>
      </c>
      <c r="AC122">
        <v>35820</v>
      </c>
      <c r="AD122">
        <v>44200</v>
      </c>
      <c r="AE122">
        <v>33566</v>
      </c>
      <c r="AF122">
        <v>23531</v>
      </c>
      <c r="AG122">
        <v>24273</v>
      </c>
      <c r="AH122">
        <v>22611</v>
      </c>
      <c r="AI122">
        <v>22258</v>
      </c>
      <c r="AJ122">
        <v>23554</v>
      </c>
      <c r="AK122">
        <v>25281</v>
      </c>
      <c r="AL122">
        <v>26487</v>
      </c>
      <c r="AM122">
        <v>24866</v>
      </c>
      <c r="AN122">
        <v>19121</v>
      </c>
      <c r="AO122">
        <v>14957</v>
      </c>
      <c r="AP122">
        <v>10982</v>
      </c>
      <c r="AT122">
        <v>38962</v>
      </c>
      <c r="AU122">
        <v>35820</v>
      </c>
      <c r="AV122">
        <v>44200</v>
      </c>
      <c r="AW122">
        <v>33566</v>
      </c>
      <c r="AZ122" s="19">
        <f t="shared" si="15"/>
        <v>38137</v>
      </c>
      <c r="BB122" s="32" t="s">
        <v>154</v>
      </c>
      <c r="BC122" t="s">
        <v>221</v>
      </c>
      <c r="BD122" s="18">
        <f t="shared" si="125"/>
        <v>8.3057076401460789E-2</v>
      </c>
      <c r="BF122" t="s">
        <v>44</v>
      </c>
      <c r="BG122">
        <v>176126836736</v>
      </c>
      <c r="BH122">
        <v>158.53</v>
      </c>
      <c r="BI122" t="s">
        <v>75</v>
      </c>
    </row>
    <row r="123" spans="1:61" ht="15.45" customHeight="1" x14ac:dyDescent="0.3">
      <c r="A123" t="s">
        <v>368</v>
      </c>
      <c r="B123" s="73" t="s">
        <v>515</v>
      </c>
      <c r="C123" s="21">
        <f t="shared" si="117"/>
        <v>0.35604092115266717</v>
      </c>
      <c r="D123" s="21">
        <f t="shared" si="118"/>
        <v>1.3912195328878229E-2</v>
      </c>
      <c r="E123" s="50">
        <f t="shared" si="119"/>
        <v>11</v>
      </c>
      <c r="G123" s="18">
        <f t="shared" si="120"/>
        <v>0.43528092115266714</v>
      </c>
      <c r="H123" s="1">
        <f t="shared" si="121"/>
        <v>0.98</v>
      </c>
      <c r="I123" s="18">
        <f t="shared" si="20"/>
        <v>0.35688092115266712</v>
      </c>
      <c r="J123" s="18">
        <f t="shared" si="122"/>
        <v>-9.8341488370931041E-3</v>
      </c>
      <c r="K123" s="19">
        <f t="shared" si="123"/>
        <v>24.384432832177907</v>
      </c>
      <c r="L123">
        <v>0.98</v>
      </c>
      <c r="M123">
        <v>12</v>
      </c>
      <c r="N123" s="17"/>
      <c r="O123" s="27">
        <v>5331.8791200000005</v>
      </c>
      <c r="P123" s="27">
        <v>6863</v>
      </c>
      <c r="Q123" s="27">
        <v>9187.1039999999994</v>
      </c>
      <c r="R123" s="27">
        <v>8123.7160000000003</v>
      </c>
      <c r="S123" s="27">
        <v>5991.46</v>
      </c>
      <c r="T123" s="28">
        <f t="shared" si="65"/>
        <v>7099.4318240000011</v>
      </c>
      <c r="U123" s="17"/>
      <c r="V123" s="24">
        <v>22458</v>
      </c>
      <c r="W123" s="24">
        <v>16909</v>
      </c>
      <c r="X123" s="24">
        <v>14163</v>
      </c>
      <c r="Y123" s="24">
        <v>11710</v>
      </c>
      <c r="Z123" s="23">
        <f t="shared" si="124"/>
        <v>16310</v>
      </c>
      <c r="AB123">
        <v>17519</v>
      </c>
      <c r="AC123">
        <v>20028</v>
      </c>
      <c r="AD123">
        <v>18344</v>
      </c>
      <c r="AE123">
        <v>14461</v>
      </c>
      <c r="AF123">
        <v>14383</v>
      </c>
      <c r="AG123">
        <v>15784</v>
      </c>
      <c r="AH123">
        <v>14961</v>
      </c>
      <c r="AI123">
        <v>13370</v>
      </c>
      <c r="AJ123">
        <v>13000</v>
      </c>
      <c r="AK123">
        <v>13045</v>
      </c>
      <c r="AL123">
        <v>12205</v>
      </c>
      <c r="AM123">
        <v>12825</v>
      </c>
      <c r="AN123">
        <v>13735</v>
      </c>
      <c r="AO123">
        <v>13966</v>
      </c>
      <c r="AP123">
        <v>10427</v>
      </c>
      <c r="AT123">
        <v>15711</v>
      </c>
      <c r="AU123">
        <v>17519</v>
      </c>
      <c r="AV123">
        <v>20028</v>
      </c>
      <c r="AW123">
        <v>18344</v>
      </c>
      <c r="AX123">
        <v>14461</v>
      </c>
      <c r="AZ123" s="19">
        <f t="shared" si="15"/>
        <v>17212.599999999999</v>
      </c>
      <c r="BB123" s="32" t="s">
        <v>151</v>
      </c>
      <c r="BC123" t="s">
        <v>221</v>
      </c>
      <c r="BD123" s="18">
        <f t="shared" si="125"/>
        <v>1.8786665870583134E-2</v>
      </c>
      <c r="BF123" t="s">
        <v>42</v>
      </c>
      <c r="BG123">
        <v>183382982656</v>
      </c>
      <c r="BH123">
        <v>201.03</v>
      </c>
      <c r="BI123" t="s">
        <v>75</v>
      </c>
    </row>
    <row r="124" spans="1:61" ht="15.45" customHeight="1" x14ac:dyDescent="0.3">
      <c r="A124" s="4" t="s">
        <v>389</v>
      </c>
      <c r="B124" s="4" t="s">
        <v>389</v>
      </c>
      <c r="C124" s="21">
        <f>AVERAGE(C108:C123)</f>
        <v>0.15617537162009934</v>
      </c>
      <c r="D124" s="21">
        <f t="shared" ref="D124:E124" si="126">AVERAGE(D108:D123)</f>
        <v>8.1957294230375469E-2</v>
      </c>
      <c r="E124" s="50">
        <f t="shared" si="126"/>
        <v>11.233750000000001</v>
      </c>
      <c r="G124" s="18"/>
      <c r="H124" s="1"/>
      <c r="I124" s="18"/>
      <c r="K124" s="19"/>
      <c r="N124" s="17"/>
      <c r="U124" s="17"/>
      <c r="Z124" s="23"/>
      <c r="AZ124" s="19"/>
      <c r="BB124" s="32"/>
      <c r="BD124" s="18"/>
    </row>
    <row r="125" spans="1:61" ht="15.45" customHeight="1" x14ac:dyDescent="0.3">
      <c r="C125" s="21"/>
      <c r="D125" s="21"/>
      <c r="E125" s="50"/>
      <c r="G125" s="18"/>
      <c r="H125" s="1"/>
      <c r="I125" s="18"/>
      <c r="K125" s="19"/>
      <c r="N125" s="17"/>
      <c r="U125" s="17"/>
      <c r="Z125" s="23"/>
      <c r="AZ125" s="19"/>
      <c r="BB125" s="32"/>
      <c r="BD125" s="18"/>
    </row>
    <row r="126" spans="1:61" ht="15.45" customHeight="1" x14ac:dyDescent="0.3">
      <c r="A126" t="s">
        <v>369</v>
      </c>
      <c r="B126" s="73" t="s">
        <v>516</v>
      </c>
      <c r="C126" s="21">
        <f t="shared" ref="C126:C138" si="127">+G126-(0.042+H126*0.038)</f>
        <v>0.18622995656486555</v>
      </c>
      <c r="D126" s="21">
        <f>AVERAGE(((AB126*($AB$3/AB$3))/(AC126*($AB$3/AC$3)))-1,((AC126*($AB$3/AC$3))/(AD126*($AB$3/AD$3)))-1,((AD126*($AB$3/AD$3))/(AE126*($AB$3/AE$3)))-1,((AE126*($AB$3/AE$3))/(AF126*($AB$3/AF$3)))-1,((AF126*($AB$3/AF$3))/(AG126*($AB$3/AG$3)))-1,((AG126*($AB$3/AG$3))/(AH126*($AB$3/AH$3)))-1,((AH126*($AB$3/AH$3))/(AI126*($AB$3/AI$3)))-1,((AI126*($AB$3/AI$3))/(AJ126*($AB$3/AJ$3)))-1,((AJ126*($AB$3/AJ$3))/(AK126*($AB$3/AK$3)))-1,((AK126*($AB$3/AK$3))/(AL126*($AB$3/AL$3)))-1)</f>
        <v>0.14115179346271498</v>
      </c>
      <c r="E126" s="50">
        <f t="shared" ref="E126:E138" si="128">+M126-1</f>
        <v>14</v>
      </c>
      <c r="G126" s="18">
        <f t="shared" ref="G126:G137" si="129">+T126/Z126</f>
        <v>0.27762995656486555</v>
      </c>
      <c r="H126" s="1">
        <f t="shared" ref="H126:H135" si="130">+L126</f>
        <v>1.3</v>
      </c>
      <c r="I126" s="18">
        <f t="shared" ref="I126:I137" si="131">+G126-(H126*0.08)</f>
        <v>0.17362995656486555</v>
      </c>
      <c r="J126" s="18">
        <f>AVERAGE(((AB126*($AB$3/AB$3))/(AC126*($AB$3/AC$3)))-1,((AC126*($AB$3/AC$3))/(AD126*($AB$3/AD$3)))-1,((AD126*($AB$3/AD$3))/(AE126*($AB$3/AE$3)))-1,((AE126*($AB$3/AE$3))/(AF126*($AB$3/AF$3)))-1,((AF126*($AB$3/AF$3))/(AG126*($AB$3/AG$3)))-1)</f>
        <v>0.12322736182729174</v>
      </c>
      <c r="K126" s="19">
        <f t="shared" ref="K126:K135" si="132">AVERAGE((V126-W126)/W126*100,(W126-X126)/X126*100,(X126-Y126)/Y126*100)</f>
        <v>6.3062711537200995</v>
      </c>
      <c r="L126">
        <v>1.3</v>
      </c>
      <c r="M126">
        <v>15</v>
      </c>
      <c r="N126" s="17"/>
      <c r="O126" s="29">
        <v>6229.1890899999999</v>
      </c>
      <c r="P126" s="29">
        <v>5278.4</v>
      </c>
      <c r="Q126" s="29">
        <v>4838.6000000000004</v>
      </c>
      <c r="R126" s="29">
        <v>4918.8500000000004</v>
      </c>
      <c r="S126" s="29">
        <v>5324.97</v>
      </c>
      <c r="T126" s="28">
        <f t="shared" ref="T126:T137" si="133">AVERAGE(O126:S126)</f>
        <v>5318.0018179999997</v>
      </c>
      <c r="U126" s="17"/>
      <c r="V126" s="24">
        <v>20242</v>
      </c>
      <c r="W126" s="24">
        <v>19416</v>
      </c>
      <c r="X126" s="24">
        <v>19959</v>
      </c>
      <c r="Y126" s="24">
        <v>17003</v>
      </c>
      <c r="Z126" s="23">
        <f t="shared" ref="Z126:Z137" si="134">AVERAGE(V126:Y126)</f>
        <v>19155</v>
      </c>
      <c r="AB126">
        <v>19409</v>
      </c>
      <c r="AC126">
        <v>17606</v>
      </c>
      <c r="AD126">
        <v>15785</v>
      </c>
      <c r="AE126">
        <v>12868</v>
      </c>
      <c r="AF126">
        <v>11171</v>
      </c>
      <c r="AG126">
        <v>9030</v>
      </c>
      <c r="AH126">
        <v>7302</v>
      </c>
      <c r="AI126">
        <v>5854</v>
      </c>
      <c r="AJ126">
        <v>4796</v>
      </c>
      <c r="AK126">
        <v>4147</v>
      </c>
      <c r="AL126">
        <v>4055</v>
      </c>
      <c r="AM126">
        <v>4404</v>
      </c>
      <c r="AN126">
        <v>4216</v>
      </c>
      <c r="AO126">
        <v>3800</v>
      </c>
      <c r="AP126">
        <v>2946</v>
      </c>
      <c r="AT126" s="11">
        <v>20947</v>
      </c>
      <c r="AU126" s="11">
        <v>19409</v>
      </c>
      <c r="AV126" s="11">
        <v>17606</v>
      </c>
      <c r="AW126" s="11">
        <v>15785</v>
      </c>
      <c r="AX126" s="11">
        <v>12868</v>
      </c>
      <c r="AY126" s="11"/>
      <c r="AZ126" s="19">
        <f t="shared" ref="AZ126:AZ137" si="135">AVERAGE(AT126:AX126)</f>
        <v>17323</v>
      </c>
      <c r="BB126" s="32" t="s">
        <v>139</v>
      </c>
      <c r="BC126" t="s">
        <v>266</v>
      </c>
      <c r="BD126" s="18">
        <f t="shared" ref="BD126:BD138" si="136">AVERAGE(((AB126*($AB$3/AB$3))/(AC126*($AB$3/AC$3)))-1,((AC126*($AB$3/AC$3))/(AD126*($AB$3/AD$3)))-1,((AD126*($AB$3/AD$3))/(AE126*($AB$3/AE$3)))-1,((AE126*($AB$3/AE$3))/(AF126*($AB$3/AF$3)))-1,((AF126*($AB$3/AF$3))/(AG126*($AB$3/AG$3)))-1,((AG126*($AB$3/AG$3))/(AH126*($AB$3/AH$3)))-1,((AH126*($AB$3/AH$3))/(AI126*($AB$3/AI$3)))-1,((AI126*($AB$3/AI$3))/(AJ126*($AB$3/AJ$3)))-1,((AJ126*($AB$3/AJ$3))/(AK126*($AB$3/AK$3)))-1,((AK126*($AB$3/AK$3))/(AL126*($AB$3/AL$3)))-1,((AL126*($AB$3/AL$3))/(AM126*($AB$3/AM$3)))-1,((AM126*($AB$3/AM$3))/(AN126*($AB$3/AN$3)))-1,((AN126*($AB$3/AN$3))/(AO126*($AB$3/AO$3)))-1,((AO126*($AB$3/AO$3))/(AP126*($AB$3/AP$3)))-1)</f>
        <v>0.12049896283227826</v>
      </c>
      <c r="BF126" t="s">
        <v>30</v>
      </c>
      <c r="BG126">
        <v>227112386560</v>
      </c>
      <c r="BH126">
        <v>515.92999999999995</v>
      </c>
      <c r="BI126" t="s">
        <v>75</v>
      </c>
    </row>
    <row r="127" spans="1:61" ht="15.45" customHeight="1" x14ac:dyDescent="0.3">
      <c r="A127" t="s">
        <v>370</v>
      </c>
      <c r="B127" s="73" t="s">
        <v>517</v>
      </c>
      <c r="C127" s="21">
        <f t="shared" si="127"/>
        <v>9.4425716053451458E-3</v>
      </c>
      <c r="D127" s="21">
        <f>+J127</f>
        <v>0.33342018083366054</v>
      </c>
      <c r="E127" s="50">
        <f t="shared" si="128"/>
        <v>79</v>
      </c>
      <c r="G127" s="18">
        <f t="shared" si="129"/>
        <v>0.12212257160534515</v>
      </c>
      <c r="H127" s="1">
        <f t="shared" si="130"/>
        <v>1.86</v>
      </c>
      <c r="I127" s="18">
        <f t="shared" si="131"/>
        <v>-2.6677428394654867E-2</v>
      </c>
      <c r="J127" s="18">
        <f>AVERAGE(((AB127*($AB$3/AB$3))/(AC127*($AB$3/AC$3)))-1,((AC127*($AB$3/AC$3))/(AD127*($AB$3/AD$3)))-1,((AD127*($AB$3/AD$3))/(AE127*($AB$3/AE$3)))-1,((AE127*($AB$3/AE$3))/(AF127*($AB$3/AF$3)))-1)</f>
        <v>0.33342018083366054</v>
      </c>
      <c r="K127" s="19">
        <f t="shared" si="132"/>
        <v>54.170579076308741</v>
      </c>
      <c r="L127">
        <v>1.86</v>
      </c>
      <c r="M127">
        <v>80</v>
      </c>
      <c r="O127" s="27">
        <v>1448.45</v>
      </c>
      <c r="P127" s="27">
        <v>632.37599999999998</v>
      </c>
      <c r="Q127" s="27">
        <v>-20.882999999999999</v>
      </c>
      <c r="R127" s="27">
        <v>138.61600000000001</v>
      </c>
      <c r="S127" s="27">
        <v>29.403980000000004</v>
      </c>
      <c r="T127" s="28">
        <f t="shared" si="133"/>
        <v>445.59259600000007</v>
      </c>
      <c r="V127" s="24">
        <v>4281.3940000000002</v>
      </c>
      <c r="W127" s="24">
        <v>4370.6670000000004</v>
      </c>
      <c r="X127" s="24">
        <v>4305.9459999999999</v>
      </c>
      <c r="Y127" s="24">
        <v>1636.923</v>
      </c>
      <c r="Z127" s="23">
        <f t="shared" si="134"/>
        <v>3648.7325000000005</v>
      </c>
      <c r="AB127">
        <v>3283</v>
      </c>
      <c r="AC127">
        <v>2817</v>
      </c>
      <c r="AD127">
        <v>2793</v>
      </c>
      <c r="AE127">
        <v>1451</v>
      </c>
      <c r="AF127">
        <v>994</v>
      </c>
      <c r="AT127">
        <v>4289.7299999999996</v>
      </c>
      <c r="AU127">
        <v>3283.087</v>
      </c>
      <c r="AV127">
        <v>2817.058</v>
      </c>
      <c r="AW127">
        <v>2793.1039999999998</v>
      </c>
      <c r="AX127">
        <v>1451.086</v>
      </c>
      <c r="AZ127" s="19">
        <f t="shared" si="135"/>
        <v>2926.8129999999996</v>
      </c>
      <c r="BB127" s="32" t="s">
        <v>194</v>
      </c>
      <c r="BC127" t="s">
        <v>233</v>
      </c>
      <c r="BD127" s="18" t="e">
        <f t="shared" si="136"/>
        <v>#DIV/0!</v>
      </c>
    </row>
    <row r="128" spans="1:61" ht="15.45" customHeight="1" x14ac:dyDescent="0.3">
      <c r="A128" t="s">
        <v>371</v>
      </c>
      <c r="B128" s="73" t="s">
        <v>518</v>
      </c>
      <c r="C128" s="21">
        <f t="shared" si="127"/>
        <v>3.5164806488662617E-2</v>
      </c>
      <c r="D128" s="21">
        <f t="shared" ref="D128:D137" si="137">AVERAGE(((AB128*($AB$3/AB$3))/(AC128*($AB$3/AC$3)))-1,((AC128*($AB$3/AC$3))/(AD128*($AB$3/AD$3)))-1,((AD128*($AB$3/AD$3))/(AE128*($AB$3/AE$3)))-1,((AE128*($AB$3/AE$3))/(AF128*($AB$3/AF$3)))-1,((AF128*($AB$3/AF$3))/(AG128*($AB$3/AG$3)))-1,((AG128*($AB$3/AG$3))/(AH128*($AB$3/AH$3)))-1,((AH128*($AB$3/AH$3))/(AI128*($AB$3/AI$3)))-1,((AI128*($AB$3/AI$3))/(AJ128*($AB$3/AJ$3)))-1,((AJ128*($AB$3/AJ$3))/(AK128*($AB$3/AK$3)))-1,((AK128*($AB$3/AK$3))/(AL128*($AB$3/AL$3)))-1)</f>
        <v>0.11650140499404582</v>
      </c>
      <c r="E128" s="50">
        <f t="shared" si="128"/>
        <v>9.5</v>
      </c>
      <c r="G128" s="18">
        <f t="shared" si="129"/>
        <v>0.12466480648866261</v>
      </c>
      <c r="H128" s="1">
        <f t="shared" si="130"/>
        <v>1.25</v>
      </c>
      <c r="I128" s="18">
        <f t="shared" si="131"/>
        <v>2.4664806488662608E-2</v>
      </c>
      <c r="J128" s="18">
        <f t="shared" ref="J128:J138" si="138">AVERAGE(((AB128*($AB$3/AB$3))/(AC128*($AB$3/AC$3)))-1,((AC128*($AB$3/AC$3))/(AD128*($AB$3/AD$3)))-1,((AD128*($AB$3/AD$3))/(AE128*($AB$3/AE$3)))-1,((AE128*($AB$3/AE$3))/(AF128*($AB$3/AF$3)))-1,((AF128*($AB$3/AF$3))/(AG128*($AB$3/AG$3)))-1)</f>
        <v>0.14934760512227094</v>
      </c>
      <c r="K128" s="19">
        <f t="shared" si="132"/>
        <v>43.352987417900671</v>
      </c>
      <c r="L128">
        <v>1.25</v>
      </c>
      <c r="M128">
        <v>10.5</v>
      </c>
      <c r="N128" s="17"/>
      <c r="O128" s="27">
        <v>3242.58131</v>
      </c>
      <c r="P128" s="27">
        <v>3253.1264799999999</v>
      </c>
      <c r="Q128" s="27">
        <v>2548</v>
      </c>
      <c r="R128" s="27">
        <v>2083</v>
      </c>
      <c r="S128" s="27">
        <v>2034</v>
      </c>
      <c r="T128" s="28">
        <f t="shared" si="133"/>
        <v>2632.1415580000003</v>
      </c>
      <c r="U128" s="17"/>
      <c r="V128" s="24">
        <v>27198</v>
      </c>
      <c r="W128" s="24">
        <v>22725</v>
      </c>
      <c r="X128" s="24">
        <v>23527</v>
      </c>
      <c r="Y128" s="24">
        <v>11005</v>
      </c>
      <c r="Z128" s="23">
        <f t="shared" si="134"/>
        <v>21113.75</v>
      </c>
      <c r="AB128">
        <v>16285</v>
      </c>
      <c r="AC128">
        <v>14368</v>
      </c>
      <c r="AD128">
        <v>12726</v>
      </c>
      <c r="AE128">
        <v>9633</v>
      </c>
      <c r="AF128">
        <v>7679</v>
      </c>
      <c r="AG128">
        <v>6784</v>
      </c>
      <c r="AH128">
        <v>6025</v>
      </c>
      <c r="AI128">
        <v>5196</v>
      </c>
      <c r="AJ128">
        <v>4694</v>
      </c>
      <c r="AK128">
        <v>4192</v>
      </c>
      <c r="AL128">
        <v>4243</v>
      </c>
      <c r="AM128">
        <v>3946</v>
      </c>
      <c r="AN128">
        <v>3808</v>
      </c>
      <c r="AO128">
        <v>3449</v>
      </c>
      <c r="AP128">
        <v>3403</v>
      </c>
      <c r="AT128">
        <v>16590</v>
      </c>
      <c r="AU128">
        <v>16285</v>
      </c>
      <c r="AV128">
        <v>14368</v>
      </c>
      <c r="AW128">
        <v>12726</v>
      </c>
      <c r="AX128">
        <v>9633</v>
      </c>
      <c r="AZ128" s="19">
        <f t="shared" si="135"/>
        <v>13920.4</v>
      </c>
      <c r="BB128" s="32" t="s">
        <v>153</v>
      </c>
      <c r="BC128" t="s">
        <v>233</v>
      </c>
      <c r="BD128" s="18">
        <f t="shared" si="136"/>
        <v>9.3389446719263206E-2</v>
      </c>
      <c r="BF128" t="s">
        <v>43</v>
      </c>
      <c r="BG128">
        <v>179631128576</v>
      </c>
      <c r="BH128">
        <v>641.73</v>
      </c>
      <c r="BI128" t="s">
        <v>75</v>
      </c>
    </row>
    <row r="129" spans="1:61" ht="15.45" customHeight="1" x14ac:dyDescent="0.3">
      <c r="A129" t="s">
        <v>372</v>
      </c>
      <c r="B129" s="73" t="s">
        <v>519</v>
      </c>
      <c r="C129" s="21">
        <f t="shared" si="127"/>
        <v>0.19982277065280191</v>
      </c>
      <c r="D129" s="21">
        <f t="shared" si="137"/>
        <v>8.1614967921988552E-2</v>
      </c>
      <c r="E129" s="50">
        <f t="shared" si="128"/>
        <v>11.6</v>
      </c>
      <c r="G129" s="18">
        <f t="shared" si="129"/>
        <v>0.2760227706528019</v>
      </c>
      <c r="H129" s="12">
        <f t="shared" si="130"/>
        <v>0.9</v>
      </c>
      <c r="I129" s="18">
        <f t="shared" si="131"/>
        <v>0.20402277065280189</v>
      </c>
      <c r="J129" s="18">
        <f t="shared" si="138"/>
        <v>0.10088921908823416</v>
      </c>
      <c r="K129" s="19">
        <f t="shared" si="132"/>
        <v>30.628967730659998</v>
      </c>
      <c r="L129" s="12">
        <v>0.9</v>
      </c>
      <c r="M129" s="12">
        <v>12.6</v>
      </c>
      <c r="N129" s="17"/>
      <c r="O129" s="27">
        <v>90940.674540000007</v>
      </c>
      <c r="P129" s="27">
        <v>88363.081999999995</v>
      </c>
      <c r="Q129" s="27">
        <v>71347.149999999994</v>
      </c>
      <c r="R129" s="27">
        <v>72416.754000000001</v>
      </c>
      <c r="S129" s="27">
        <v>60363.160799999998</v>
      </c>
      <c r="T129" s="28">
        <f t="shared" si="133"/>
        <v>76686.164268000008</v>
      </c>
      <c r="U129" s="17"/>
      <c r="V129" s="23">
        <v>409619</v>
      </c>
      <c r="W129" s="23">
        <v>278473</v>
      </c>
      <c r="X129" s="23">
        <v>237024</v>
      </c>
      <c r="Y129" s="23">
        <v>186186</v>
      </c>
      <c r="Z129" s="23">
        <f t="shared" si="134"/>
        <v>277825.5</v>
      </c>
      <c r="AA129" s="17"/>
      <c r="AB129" s="3">
        <v>245122</v>
      </c>
      <c r="AC129" s="3">
        <v>211915</v>
      </c>
      <c r="AD129" s="3">
        <v>198270</v>
      </c>
      <c r="AE129" s="31">
        <v>168088</v>
      </c>
      <c r="AF129" s="31">
        <v>143015</v>
      </c>
      <c r="AG129" s="31">
        <v>125843</v>
      </c>
      <c r="AH129" s="31">
        <v>110360</v>
      </c>
      <c r="AI129" s="31">
        <v>96571</v>
      </c>
      <c r="AJ129" s="31">
        <v>91154</v>
      </c>
      <c r="AK129" s="3">
        <v>93580</v>
      </c>
      <c r="AL129" s="3">
        <v>86833</v>
      </c>
      <c r="AM129" s="13">
        <v>77849</v>
      </c>
      <c r="AN129" s="3">
        <v>73723</v>
      </c>
      <c r="AO129" s="3">
        <v>69943</v>
      </c>
      <c r="AP129" s="3">
        <v>62484</v>
      </c>
      <c r="AQ129" s="19"/>
      <c r="AR129" s="19"/>
      <c r="AS129" s="17"/>
      <c r="AT129" s="3">
        <v>245122</v>
      </c>
      <c r="AU129" s="3">
        <v>211915</v>
      </c>
      <c r="AV129" s="3">
        <v>198270</v>
      </c>
      <c r="AW129" s="3">
        <v>168088</v>
      </c>
      <c r="AZ129" s="19">
        <f t="shared" si="135"/>
        <v>205848.75</v>
      </c>
      <c r="BA129" s="2"/>
      <c r="BB129" s="32" t="s">
        <v>118</v>
      </c>
      <c r="BC129" t="s">
        <v>266</v>
      </c>
      <c r="BD129" s="18">
        <f t="shared" si="136"/>
        <v>7.6650571303207835E-2</v>
      </c>
      <c r="BF129" t="s">
        <v>6</v>
      </c>
      <c r="BG129">
        <v>3148374343680</v>
      </c>
      <c r="BH129">
        <v>423.46</v>
      </c>
      <c r="BI129" t="s">
        <v>75</v>
      </c>
    </row>
    <row r="130" spans="1:61" ht="15.45" customHeight="1" x14ac:dyDescent="0.3">
      <c r="A130" t="s">
        <v>373</v>
      </c>
      <c r="B130" s="73" t="s">
        <v>520</v>
      </c>
      <c r="C130" s="21">
        <f t="shared" si="127"/>
        <v>5.8296761235347633E-2</v>
      </c>
      <c r="D130" s="21">
        <f t="shared" si="137"/>
        <v>6.2068202426181825E-3</v>
      </c>
      <c r="E130" s="50">
        <f t="shared" si="128"/>
        <v>38.25</v>
      </c>
      <c r="G130" s="18">
        <f t="shared" si="129"/>
        <v>0.13867676123534764</v>
      </c>
      <c r="H130" s="1">
        <f t="shared" si="130"/>
        <v>1.01</v>
      </c>
      <c r="I130" s="18">
        <f t="shared" si="131"/>
        <v>5.7876761235347643E-2</v>
      </c>
      <c r="J130" s="18">
        <f t="shared" si="138"/>
        <v>2.0862773894484342E-2</v>
      </c>
      <c r="K130" s="19">
        <f t="shared" si="132"/>
        <v>16.543636503492163</v>
      </c>
      <c r="L130">
        <v>1.01</v>
      </c>
      <c r="M130">
        <f>(47+75+24+11)/4</f>
        <v>39.25</v>
      </c>
      <c r="N130" s="17"/>
      <c r="O130" s="27">
        <v>14979.569210000001</v>
      </c>
      <c r="P130" s="27">
        <v>14642.859</v>
      </c>
      <c r="Q130" s="27">
        <v>12893.592000000001</v>
      </c>
      <c r="R130" s="27">
        <v>13987.5</v>
      </c>
      <c r="S130" s="27">
        <v>16446.87</v>
      </c>
      <c r="T130" s="28">
        <f t="shared" si="133"/>
        <v>14590.078041999999</v>
      </c>
      <c r="U130" s="17"/>
      <c r="V130" s="24">
        <v>127958</v>
      </c>
      <c r="W130" s="24">
        <v>122993</v>
      </c>
      <c r="X130" s="24">
        <v>86078</v>
      </c>
      <c r="Y130" s="24">
        <v>83808</v>
      </c>
      <c r="Z130" s="23">
        <f t="shared" si="134"/>
        <v>105209.25</v>
      </c>
      <c r="AB130" s="3">
        <v>52961</v>
      </c>
      <c r="AC130" s="3">
        <v>49954</v>
      </c>
      <c r="AD130" s="3">
        <v>42440</v>
      </c>
      <c r="AE130" s="31">
        <v>40479</v>
      </c>
      <c r="AF130" s="31">
        <v>39068</v>
      </c>
      <c r="AG130" s="31">
        <v>39506</v>
      </c>
      <c r="AH130" s="31">
        <v>39383</v>
      </c>
      <c r="AI130" s="31">
        <v>37792</v>
      </c>
      <c r="AJ130" s="31">
        <v>37047</v>
      </c>
      <c r="AK130" s="3">
        <v>38226</v>
      </c>
      <c r="AL130" s="3">
        <v>38275</v>
      </c>
      <c r="AM130" s="13">
        <v>37180</v>
      </c>
      <c r="AN130" s="3">
        <v>37121</v>
      </c>
      <c r="AO130" s="3">
        <v>35622</v>
      </c>
      <c r="AP130" s="3">
        <v>26820</v>
      </c>
      <c r="AT130" s="3">
        <v>52961</v>
      </c>
      <c r="AU130" s="3">
        <v>49954</v>
      </c>
      <c r="AV130" s="3">
        <v>42440</v>
      </c>
      <c r="AW130" s="3">
        <v>40479</v>
      </c>
      <c r="AX130" s="3"/>
      <c r="AY130" s="3"/>
      <c r="AZ130" s="19">
        <f t="shared" si="135"/>
        <v>46458.5</v>
      </c>
      <c r="BB130" s="32" t="s">
        <v>126</v>
      </c>
      <c r="BC130" t="s">
        <v>266</v>
      </c>
      <c r="BD130" s="18">
        <f t="shared" si="136"/>
        <v>2.6777692887383884E-2</v>
      </c>
      <c r="BF130" t="s">
        <v>17</v>
      </c>
      <c r="BG130">
        <v>512202702848</v>
      </c>
      <c r="BH130">
        <v>184.84</v>
      </c>
      <c r="BI130" t="s">
        <v>75</v>
      </c>
    </row>
    <row r="131" spans="1:61" ht="15.45" customHeight="1" x14ac:dyDescent="0.3">
      <c r="A131" t="s">
        <v>374</v>
      </c>
      <c r="B131" s="73" t="s">
        <v>521</v>
      </c>
      <c r="C131" s="21">
        <f t="shared" si="127"/>
        <v>-4.6058189650986139E-2</v>
      </c>
      <c r="D131" s="21">
        <f t="shared" si="137"/>
        <v>0.20875860818592767</v>
      </c>
      <c r="E131" s="50">
        <f t="shared" si="128"/>
        <v>3</v>
      </c>
      <c r="G131" s="18">
        <f t="shared" si="129"/>
        <v>4.4961810349013864E-2</v>
      </c>
      <c r="H131" s="1">
        <f t="shared" si="130"/>
        <v>1.29</v>
      </c>
      <c r="I131" s="18">
        <f t="shared" si="131"/>
        <v>-5.8238189650986136E-2</v>
      </c>
      <c r="J131" s="18">
        <f t="shared" si="138"/>
        <v>0.16928572477880524</v>
      </c>
      <c r="K131" s="19">
        <f t="shared" si="132"/>
        <v>19.622289763674367</v>
      </c>
      <c r="L131">
        <v>1.29</v>
      </c>
      <c r="M131">
        <v>4</v>
      </c>
      <c r="N131" s="17"/>
      <c r="O131" s="27">
        <v>7343</v>
      </c>
      <c r="P131" s="27">
        <v>5999</v>
      </c>
      <c r="Q131" s="27">
        <v>1858</v>
      </c>
      <c r="R131" s="27">
        <v>548</v>
      </c>
      <c r="S131" s="27">
        <v>455</v>
      </c>
      <c r="T131" s="28">
        <f t="shared" si="133"/>
        <v>3240.6</v>
      </c>
      <c r="U131" s="17"/>
      <c r="V131" s="24">
        <v>79518</v>
      </c>
      <c r="W131" s="24">
        <v>79598</v>
      </c>
      <c r="X131" s="24">
        <v>79202</v>
      </c>
      <c r="Y131" s="24">
        <v>49980</v>
      </c>
      <c r="Z131" s="23">
        <f t="shared" si="134"/>
        <v>72074.5</v>
      </c>
      <c r="AB131">
        <v>34857</v>
      </c>
      <c r="AC131">
        <v>31352</v>
      </c>
      <c r="AD131">
        <v>26492</v>
      </c>
      <c r="AE131">
        <v>21252</v>
      </c>
      <c r="AF131">
        <v>17098</v>
      </c>
      <c r="AG131">
        <v>13282</v>
      </c>
      <c r="AH131">
        <v>10540</v>
      </c>
      <c r="AI131">
        <v>8437</v>
      </c>
      <c r="AJ131">
        <v>6667</v>
      </c>
      <c r="AK131">
        <v>5374</v>
      </c>
      <c r="AL131">
        <v>4071</v>
      </c>
      <c r="AM131">
        <v>3050</v>
      </c>
      <c r="AN131">
        <v>2267</v>
      </c>
      <c r="AO131">
        <v>1657</v>
      </c>
      <c r="AP131">
        <v>1306</v>
      </c>
      <c r="AT131" s="3">
        <v>34857</v>
      </c>
      <c r="AU131" s="3">
        <v>31352</v>
      </c>
      <c r="AV131" s="3">
        <v>26492</v>
      </c>
      <c r="AW131" s="3">
        <v>21252</v>
      </c>
      <c r="AX131" s="3"/>
      <c r="AY131" s="3"/>
      <c r="AZ131" s="19">
        <f t="shared" si="135"/>
        <v>28488.25</v>
      </c>
      <c r="BB131" s="32" t="s">
        <v>134</v>
      </c>
      <c r="BC131" t="s">
        <v>233</v>
      </c>
      <c r="BD131" s="18">
        <f t="shared" si="136"/>
        <v>0.23540996430996511</v>
      </c>
      <c r="BF131" t="s">
        <v>24</v>
      </c>
      <c r="BG131">
        <v>315470446592</v>
      </c>
      <c r="BH131">
        <v>329.99</v>
      </c>
      <c r="BI131" t="s">
        <v>75</v>
      </c>
    </row>
    <row r="132" spans="1:61" ht="15.45" customHeight="1" x14ac:dyDescent="0.3">
      <c r="A132" t="s">
        <v>375</v>
      </c>
      <c r="B132" s="73" t="s">
        <v>375</v>
      </c>
      <c r="C132" s="21">
        <f t="shared" si="127"/>
        <v>-2.2713930010070521E-3</v>
      </c>
      <c r="D132" s="21">
        <f t="shared" si="137"/>
        <v>0.32618111927842097</v>
      </c>
      <c r="E132" s="50">
        <f t="shared" si="128"/>
        <v>23.5</v>
      </c>
      <c r="G132" s="18">
        <f t="shared" si="129"/>
        <v>7.7348606998992944E-2</v>
      </c>
      <c r="H132" s="1">
        <f t="shared" si="130"/>
        <v>0.99</v>
      </c>
      <c r="I132" s="18">
        <f t="shared" si="131"/>
        <v>-1.8513930010070623E-3</v>
      </c>
      <c r="J132" s="18">
        <f t="shared" si="138"/>
        <v>0.23318457125448577</v>
      </c>
      <c r="K132" s="19">
        <f t="shared" si="132"/>
        <v>31.418025294590649</v>
      </c>
      <c r="L132">
        <v>0.99</v>
      </c>
      <c r="M132">
        <v>24.5</v>
      </c>
      <c r="N132" s="17"/>
      <c r="O132" s="29">
        <v>961</v>
      </c>
      <c r="P132" s="29">
        <v>1453</v>
      </c>
      <c r="Q132" s="29">
        <v>270</v>
      </c>
      <c r="R132" s="29">
        <v>238</v>
      </c>
      <c r="S132" s="29">
        <v>150.28667000000002</v>
      </c>
      <c r="T132" s="28">
        <f t="shared" si="133"/>
        <v>614.45733399999995</v>
      </c>
      <c r="U132" s="17"/>
      <c r="V132" s="24">
        <v>11611</v>
      </c>
      <c r="W132" s="24">
        <v>8146</v>
      </c>
      <c r="X132" s="24">
        <v>6860</v>
      </c>
      <c r="Y132" s="24">
        <v>5159</v>
      </c>
      <c r="Z132" s="23">
        <f t="shared" si="134"/>
        <v>7944</v>
      </c>
      <c r="AB132">
        <v>8971</v>
      </c>
      <c r="AC132">
        <v>7245</v>
      </c>
      <c r="AD132">
        <v>5896</v>
      </c>
      <c r="AE132">
        <v>4519</v>
      </c>
      <c r="AF132">
        <v>3460</v>
      </c>
      <c r="AG132">
        <v>2609</v>
      </c>
      <c r="AH132">
        <v>1918</v>
      </c>
      <c r="AI132">
        <v>1391</v>
      </c>
      <c r="AJ132">
        <v>1005</v>
      </c>
      <c r="AK132">
        <v>683</v>
      </c>
      <c r="AL132">
        <v>425</v>
      </c>
      <c r="AM132">
        <v>244</v>
      </c>
      <c r="AN132">
        <v>93</v>
      </c>
      <c r="AO132">
        <v>43</v>
      </c>
      <c r="AT132" s="11">
        <v>10464</v>
      </c>
      <c r="AU132" s="11">
        <v>8971</v>
      </c>
      <c r="AV132" s="11">
        <v>7245</v>
      </c>
      <c r="AW132" s="11">
        <v>5896</v>
      </c>
      <c r="AX132" s="11">
        <v>4519</v>
      </c>
      <c r="AY132" s="11"/>
      <c r="AZ132" s="19">
        <f t="shared" si="135"/>
        <v>7419</v>
      </c>
      <c r="BB132" s="32" t="s">
        <v>142</v>
      </c>
      <c r="BC132" t="s">
        <v>223</v>
      </c>
      <c r="BD132" s="18" t="e">
        <f t="shared" si="136"/>
        <v>#DIV/0!</v>
      </c>
      <c r="BF132" t="s">
        <v>32</v>
      </c>
      <c r="BG132">
        <v>216517296128</v>
      </c>
      <c r="BH132">
        <v>1049.44</v>
      </c>
      <c r="BI132" t="s">
        <v>75</v>
      </c>
    </row>
    <row r="133" spans="1:61" ht="15.45" customHeight="1" x14ac:dyDescent="0.3">
      <c r="A133" t="s">
        <v>377</v>
      </c>
      <c r="B133" s="73" t="s">
        <v>522</v>
      </c>
      <c r="C133" s="21">
        <f t="shared" si="127"/>
        <v>-1.8787126946712744E-2</v>
      </c>
      <c r="D133" s="21">
        <f t="shared" si="137"/>
        <v>3.5217698515349151E-2</v>
      </c>
      <c r="E133" s="50">
        <f t="shared" si="128"/>
        <v>17.010000000000002</v>
      </c>
      <c r="G133" s="18">
        <f t="shared" si="129"/>
        <v>5.3612873053287262E-2</v>
      </c>
      <c r="H133" s="1">
        <f t="shared" ref="H133" si="139">+L133</f>
        <v>0.8</v>
      </c>
      <c r="I133" s="18">
        <f>+G133-(H133*0.08)</f>
        <v>-1.0387126946712739E-2</v>
      </c>
      <c r="J133" s="18">
        <f t="shared" si="138"/>
        <v>2.0480666880639254E-2</v>
      </c>
      <c r="K133" s="19">
        <f t="shared" ref="K133" si="140">AVERAGE((V133-W133)/W133*100,(W133-X133)/X133*100,(X133-Y133)/Y133*100)</f>
        <v>5.5541102913166158</v>
      </c>
      <c r="L133">
        <v>0.8</v>
      </c>
      <c r="M133">
        <v>18.010000000000002</v>
      </c>
      <c r="O133" s="27">
        <v>2838.7759999999998</v>
      </c>
      <c r="P133" s="27">
        <v>2715.3192000000004</v>
      </c>
      <c r="Q133" s="27">
        <v>2553.4225000000001</v>
      </c>
      <c r="R133" s="27">
        <v>2198.3723</v>
      </c>
      <c r="T133" s="28">
        <f>AVERAGE(O133:S133)</f>
        <v>2576.4724999999999</v>
      </c>
      <c r="V133" s="24">
        <v>46458.400000000001</v>
      </c>
      <c r="W133" s="24">
        <v>44952.5</v>
      </c>
      <c r="X133" s="24">
        <v>58083.3</v>
      </c>
      <c r="Y133" s="24">
        <v>42733.7</v>
      </c>
      <c r="Z133" s="23">
        <f t="shared" si="134"/>
        <v>48056.975000000006</v>
      </c>
      <c r="AB133">
        <v>18178</v>
      </c>
      <c r="AC133">
        <v>17199</v>
      </c>
      <c r="AD133">
        <v>16046</v>
      </c>
      <c r="AE133">
        <v>14583</v>
      </c>
      <c r="AF133">
        <v>14045</v>
      </c>
      <c r="AG133">
        <v>13548</v>
      </c>
      <c r="AH133">
        <v>12808</v>
      </c>
      <c r="AI133">
        <v>11975</v>
      </c>
      <c r="AJ133">
        <v>11290</v>
      </c>
      <c r="AK133">
        <v>10561</v>
      </c>
      <c r="AL133">
        <v>9853</v>
      </c>
      <c r="AM133">
        <v>9022</v>
      </c>
      <c r="AN133">
        <v>10102</v>
      </c>
      <c r="AO133">
        <v>9293</v>
      </c>
      <c r="AP133">
        <v>8385</v>
      </c>
      <c r="AT133">
        <v>18177.900000000001</v>
      </c>
      <c r="AU133">
        <v>17198.8</v>
      </c>
      <c r="AV133">
        <v>16046.5</v>
      </c>
      <c r="AW133">
        <v>14583</v>
      </c>
      <c r="AZ133" s="19">
        <f>AVERAGE(AT133:AX133)</f>
        <v>16501.55</v>
      </c>
      <c r="BB133" s="32" t="s">
        <v>191</v>
      </c>
      <c r="BC133" t="s">
        <v>271</v>
      </c>
      <c r="BD133" s="18">
        <f t="shared" si="136"/>
        <v>3.1978357480720025E-2</v>
      </c>
    </row>
    <row r="134" spans="1:61" ht="15.45" customHeight="1" x14ac:dyDescent="0.3">
      <c r="A134" t="s">
        <v>378</v>
      </c>
      <c r="B134" s="73" t="s">
        <v>523</v>
      </c>
      <c r="C134" s="21">
        <f t="shared" si="127"/>
        <v>0.24495763583614372</v>
      </c>
      <c r="D134" s="21">
        <f t="shared" si="137"/>
        <v>0.15850413890871651</v>
      </c>
      <c r="E134" s="50">
        <f t="shared" si="128"/>
        <v>5.64</v>
      </c>
      <c r="G134" s="18">
        <f t="shared" si="129"/>
        <v>0.32609763583614371</v>
      </c>
      <c r="H134" s="1">
        <f t="shared" si="130"/>
        <v>1.03</v>
      </c>
      <c r="I134" s="18">
        <f t="shared" si="131"/>
        <v>0.24369763583614371</v>
      </c>
      <c r="J134" s="18">
        <f t="shared" si="138"/>
        <v>0.13687881971230004</v>
      </c>
      <c r="K134" s="19">
        <f t="shared" si="132"/>
        <v>16.743338161079251</v>
      </c>
      <c r="L134">
        <v>1.03</v>
      </c>
      <c r="M134">
        <v>6.64</v>
      </c>
      <c r="N134" s="17"/>
      <c r="O134" s="27">
        <v>88052.232000000004</v>
      </c>
      <c r="P134" s="27">
        <v>72012.520999999993</v>
      </c>
      <c r="Q134" s="27">
        <v>63346.493000000002</v>
      </c>
      <c r="R134" s="27">
        <v>64798.86</v>
      </c>
      <c r="S134" s="27">
        <v>33536.57213</v>
      </c>
      <c r="T134" s="28">
        <f t="shared" si="133"/>
        <v>64349.335625999993</v>
      </c>
      <c r="U134" s="17"/>
      <c r="V134" s="23">
        <v>241255</v>
      </c>
      <c r="W134" s="23">
        <v>211721</v>
      </c>
      <c r="X134" s="23">
        <v>184530</v>
      </c>
      <c r="Y134" s="23">
        <v>151820</v>
      </c>
      <c r="Z134" s="23">
        <f t="shared" si="134"/>
        <v>197331.5</v>
      </c>
      <c r="AA134" s="17"/>
      <c r="AB134" s="19">
        <v>307394</v>
      </c>
      <c r="AC134" s="19">
        <v>282836</v>
      </c>
      <c r="AD134" s="19">
        <v>257637</v>
      </c>
      <c r="AE134" s="19">
        <v>182527</v>
      </c>
      <c r="AF134" s="19">
        <v>161857</v>
      </c>
      <c r="AG134" s="19">
        <v>136819</v>
      </c>
      <c r="AH134" s="19">
        <v>110855</v>
      </c>
      <c r="AI134" s="19">
        <v>90272</v>
      </c>
      <c r="AJ134" s="19">
        <v>74989</v>
      </c>
      <c r="AK134" s="19">
        <v>66001</v>
      </c>
      <c r="AL134" s="19">
        <v>55519</v>
      </c>
      <c r="AM134" s="19">
        <v>46039</v>
      </c>
      <c r="AN134" s="19">
        <v>37905</v>
      </c>
      <c r="AO134" s="19">
        <v>29321</v>
      </c>
      <c r="AP134" s="19">
        <v>23651</v>
      </c>
      <c r="AQ134" s="19"/>
      <c r="AR134" s="19"/>
      <c r="AS134" s="17"/>
      <c r="AT134" s="3">
        <v>339859</v>
      </c>
      <c r="AU134" s="3">
        <v>307394</v>
      </c>
      <c r="AV134" s="3">
        <v>282836</v>
      </c>
      <c r="AW134" s="3">
        <v>257637</v>
      </c>
      <c r="AX134" s="3">
        <v>182527</v>
      </c>
      <c r="AY134" s="3"/>
      <c r="AZ134" s="19">
        <f t="shared" si="135"/>
        <v>274050.59999999998</v>
      </c>
      <c r="BA134" s="2"/>
      <c r="BB134" s="32" t="s">
        <v>120</v>
      </c>
      <c r="BC134" t="s">
        <v>272</v>
      </c>
      <c r="BD134" s="18">
        <f t="shared" si="136"/>
        <v>0.17403139063099049</v>
      </c>
      <c r="BF134" t="s">
        <v>9</v>
      </c>
      <c r="BG134">
        <v>2076329508864</v>
      </c>
      <c r="BH134">
        <v>170.49</v>
      </c>
      <c r="BI134" t="s">
        <v>75</v>
      </c>
    </row>
    <row r="135" spans="1:61" ht="15.45" customHeight="1" x14ac:dyDescent="0.3">
      <c r="A135" t="s">
        <v>380</v>
      </c>
      <c r="B135" s="73" t="s">
        <v>524</v>
      </c>
      <c r="C135" s="21">
        <f t="shared" si="127"/>
        <v>0.22182898748545132</v>
      </c>
      <c r="D135" s="21">
        <f t="shared" si="137"/>
        <v>0.30798320353084913</v>
      </c>
      <c r="E135" s="50">
        <f t="shared" si="128"/>
        <v>4.42</v>
      </c>
      <c r="G135" s="18">
        <f t="shared" si="129"/>
        <v>0.31018898748545132</v>
      </c>
      <c r="H135" s="1">
        <f t="shared" si="130"/>
        <v>1.22</v>
      </c>
      <c r="I135" s="18">
        <f t="shared" si="131"/>
        <v>0.2125889874854513</v>
      </c>
      <c r="J135" s="18">
        <f t="shared" si="138"/>
        <v>0.1563328856968087</v>
      </c>
      <c r="K135" s="19">
        <f t="shared" si="132"/>
        <v>17.612013640025822</v>
      </c>
      <c r="L135">
        <v>1.22</v>
      </c>
      <c r="M135">
        <v>5.42</v>
      </c>
      <c r="N135" s="17"/>
      <c r="O135" s="27">
        <v>54083.021119999998</v>
      </c>
      <c r="P135" s="27">
        <v>38206.584000000003</v>
      </c>
      <c r="Q135" s="27">
        <v>22989.205000000002</v>
      </c>
      <c r="R135" s="27">
        <v>39025.620000000003</v>
      </c>
      <c r="S135" s="27">
        <v>28587.261999999999</v>
      </c>
      <c r="T135" s="28">
        <f t="shared" si="133"/>
        <v>36578.338424000001</v>
      </c>
      <c r="U135" s="17"/>
      <c r="V135" s="24">
        <v>146048</v>
      </c>
      <c r="W135" s="24">
        <v>128827</v>
      </c>
      <c r="X135" s="24">
        <v>106952</v>
      </c>
      <c r="Y135" s="24">
        <v>89864</v>
      </c>
      <c r="Z135" s="23">
        <f t="shared" si="134"/>
        <v>117922.75</v>
      </c>
      <c r="AB135">
        <v>134902</v>
      </c>
      <c r="AC135">
        <v>116609</v>
      </c>
      <c r="AD135">
        <v>117929</v>
      </c>
      <c r="AE135">
        <v>85965</v>
      </c>
      <c r="AF135">
        <v>70697</v>
      </c>
      <c r="AG135">
        <v>55838</v>
      </c>
      <c r="AH135">
        <v>40653</v>
      </c>
      <c r="AI135">
        <v>27638</v>
      </c>
      <c r="AJ135">
        <v>17928</v>
      </c>
      <c r="AK135">
        <v>12466</v>
      </c>
      <c r="AL135">
        <v>7872</v>
      </c>
      <c r="AM135">
        <v>5089</v>
      </c>
      <c r="AN135">
        <v>3711</v>
      </c>
      <c r="AT135" s="3">
        <v>156227</v>
      </c>
      <c r="AU135" s="3">
        <v>134902</v>
      </c>
      <c r="AV135" s="3">
        <v>116609</v>
      </c>
      <c r="AW135" s="3">
        <v>117929</v>
      </c>
      <c r="AX135" s="3">
        <v>85965</v>
      </c>
      <c r="AY135" s="3"/>
      <c r="AZ135" s="19">
        <f t="shared" si="135"/>
        <v>122326.39999999999</v>
      </c>
      <c r="BB135" s="32" t="s">
        <v>121</v>
      </c>
      <c r="BC135" t="s">
        <v>272</v>
      </c>
      <c r="BD135" s="18" t="e">
        <f t="shared" si="136"/>
        <v>#DIV/0!</v>
      </c>
      <c r="BF135" t="s">
        <v>10</v>
      </c>
      <c r="BG135">
        <v>1449865117696</v>
      </c>
      <c r="BH135">
        <v>574.32000000000005</v>
      </c>
      <c r="BI135" t="s">
        <v>75</v>
      </c>
    </row>
    <row r="136" spans="1:61" ht="15.45" customHeight="1" x14ac:dyDescent="0.3">
      <c r="A136" t="s">
        <v>381</v>
      </c>
      <c r="B136" s="73" t="s">
        <v>525</v>
      </c>
      <c r="C136" s="21">
        <f t="shared" si="127"/>
        <v>-3.9344505194551092E-2</v>
      </c>
      <c r="D136" s="21">
        <f t="shared" si="137"/>
        <v>0.13184450597320133</v>
      </c>
      <c r="E136" s="50">
        <f t="shared" si="128"/>
        <v>1.37</v>
      </c>
      <c r="G136" s="18">
        <f t="shared" si="129"/>
        <v>3.7615494805448908E-2</v>
      </c>
      <c r="H136" s="1">
        <f t="shared" ref="H136:H137" si="141">+L136</f>
        <v>0.92</v>
      </c>
      <c r="I136" s="18">
        <f t="shared" si="131"/>
        <v>-3.598450519455109E-2</v>
      </c>
      <c r="J136" s="18">
        <f t="shared" si="138"/>
        <v>0.23859804767923848</v>
      </c>
      <c r="K136" s="19">
        <f t="shared" ref="K136:K137" si="142">AVERAGE((V136-W136)/W136*100,(W136-X136)/X136*100,(X136-Y136)/Y136*100)</f>
        <v>6.6280528756402619</v>
      </c>
      <c r="L136">
        <v>0.92</v>
      </c>
      <c r="M136">
        <v>2.37</v>
      </c>
      <c r="O136" s="27">
        <v>4223.2565000000004</v>
      </c>
      <c r="P136" s="27">
        <v>3909.2310000000002</v>
      </c>
      <c r="Q136" s="27">
        <v>3219.2060000000001</v>
      </c>
      <c r="R136" s="27">
        <v>2027</v>
      </c>
      <c r="S136" s="27">
        <v>1280.4880000000001</v>
      </c>
      <c r="T136" s="28">
        <f t="shared" si="133"/>
        <v>2931.8362999999999</v>
      </c>
      <c r="V136" s="24">
        <v>86724</v>
      </c>
      <c r="W136" s="24">
        <v>80358</v>
      </c>
      <c r="X136" s="24">
        <v>73039</v>
      </c>
      <c r="Y136" s="24">
        <v>71648</v>
      </c>
      <c r="Z136" s="23">
        <f t="shared" si="134"/>
        <v>77942.25</v>
      </c>
      <c r="AB136" s="23">
        <v>19</v>
      </c>
      <c r="AC136" s="23">
        <v>18</v>
      </c>
      <c r="AD136" s="23">
        <v>16</v>
      </c>
      <c r="AE136" s="23">
        <v>15</v>
      </c>
      <c r="AF136" s="23">
        <v>10</v>
      </c>
      <c r="AG136" s="23">
        <v>6</v>
      </c>
      <c r="AH136" s="23">
        <v>6</v>
      </c>
      <c r="AI136" s="23">
        <v>6</v>
      </c>
      <c r="AJ136" s="23">
        <v>6</v>
      </c>
      <c r="AK136" s="23">
        <v>5</v>
      </c>
      <c r="AL136">
        <v>5</v>
      </c>
      <c r="AM136" s="23">
        <v>4</v>
      </c>
      <c r="AN136" s="23">
        <v>4</v>
      </c>
      <c r="AO136" s="23">
        <v>4</v>
      </c>
      <c r="AP136">
        <v>4</v>
      </c>
      <c r="AT136">
        <v>20122</v>
      </c>
      <c r="AU136">
        <v>19093</v>
      </c>
      <c r="AV136">
        <v>17737</v>
      </c>
      <c r="AW136">
        <v>16226</v>
      </c>
      <c r="AX136">
        <v>14852</v>
      </c>
      <c r="AZ136" s="19">
        <f t="shared" si="135"/>
        <v>17606</v>
      </c>
      <c r="BB136" s="34" t="s">
        <v>199</v>
      </c>
      <c r="BC136" t="s">
        <v>270</v>
      </c>
      <c r="BD136" s="18">
        <f t="shared" si="136"/>
        <v>0.10595625005050936</v>
      </c>
    </row>
    <row r="137" spans="1:61" ht="15.45" customHeight="1" x14ac:dyDescent="0.3">
      <c r="A137" t="s">
        <v>382</v>
      </c>
      <c r="B137" s="73" t="s">
        <v>526</v>
      </c>
      <c r="C137" s="21">
        <f t="shared" si="127"/>
        <v>7.7222377126654029E-2</v>
      </c>
      <c r="D137" s="21">
        <f t="shared" si="137"/>
        <v>0.13121728634820207</v>
      </c>
      <c r="E137" s="50">
        <f t="shared" si="128"/>
        <v>4.5</v>
      </c>
      <c r="G137" s="18">
        <f t="shared" si="129"/>
        <v>0.17394237712665403</v>
      </c>
      <c r="H137" s="1">
        <f t="shared" si="141"/>
        <v>1.44</v>
      </c>
      <c r="I137" s="18">
        <f t="shared" si="131"/>
        <v>5.8742377126654033E-2</v>
      </c>
      <c r="J137" s="18">
        <f t="shared" si="138"/>
        <v>9.9016493756608176E-2</v>
      </c>
      <c r="K137" s="19">
        <f t="shared" si="142"/>
        <v>2.5657820190904026</v>
      </c>
      <c r="L137">
        <v>1.44</v>
      </c>
      <c r="M137">
        <v>5.5</v>
      </c>
      <c r="O137" s="27">
        <v>4391.9894999999997</v>
      </c>
      <c r="P137" s="27">
        <v>3889.2750000000001</v>
      </c>
      <c r="Q137" s="27">
        <v>2916.4090000000001</v>
      </c>
      <c r="R137" s="27">
        <v>4355.68</v>
      </c>
      <c r="S137" s="27">
        <v>2849.75</v>
      </c>
      <c r="T137" s="28">
        <f t="shared" si="133"/>
        <v>3680.6206999999995</v>
      </c>
      <c r="V137" s="24">
        <v>19643</v>
      </c>
      <c r="W137" s="24">
        <v>22765</v>
      </c>
      <c r="X137" s="24">
        <v>23383</v>
      </c>
      <c r="Y137" s="24">
        <v>18849</v>
      </c>
      <c r="Z137" s="23">
        <f t="shared" si="134"/>
        <v>21160</v>
      </c>
      <c r="AB137">
        <v>29771</v>
      </c>
      <c r="AC137">
        <v>27518</v>
      </c>
      <c r="AD137">
        <v>25371</v>
      </c>
      <c r="AE137">
        <v>21454</v>
      </c>
      <c r="AF137">
        <v>17772</v>
      </c>
      <c r="AG137">
        <v>15451</v>
      </c>
      <c r="AH137">
        <v>13094</v>
      </c>
      <c r="AI137">
        <v>10842</v>
      </c>
      <c r="AJ137">
        <v>9248</v>
      </c>
      <c r="AK137">
        <v>8025</v>
      </c>
      <c r="AL137">
        <v>6727</v>
      </c>
      <c r="AM137">
        <v>5662</v>
      </c>
      <c r="AT137">
        <v>31457</v>
      </c>
      <c r="AU137">
        <v>29771</v>
      </c>
      <c r="AV137">
        <v>27518</v>
      </c>
      <c r="AW137">
        <v>25371</v>
      </c>
      <c r="AX137">
        <v>21454</v>
      </c>
      <c r="AZ137" s="19">
        <f t="shared" si="135"/>
        <v>27114.2</v>
      </c>
      <c r="BB137" s="34" t="s">
        <v>211</v>
      </c>
      <c r="BC137" t="s">
        <v>274</v>
      </c>
      <c r="BD137" s="18" t="e">
        <f t="shared" si="136"/>
        <v>#DIV/0!</v>
      </c>
      <c r="BF137" t="s">
        <v>78</v>
      </c>
      <c r="BG137">
        <v>90108297216</v>
      </c>
      <c r="BH137">
        <v>89.88</v>
      </c>
      <c r="BI137" t="s">
        <v>75</v>
      </c>
    </row>
    <row r="138" spans="1:61" ht="15.45" customHeight="1" x14ac:dyDescent="0.3">
      <c r="A138" t="s">
        <v>383</v>
      </c>
      <c r="B138" s="73" t="s">
        <v>527</v>
      </c>
      <c r="C138" s="21">
        <f t="shared" si="127"/>
        <v>-0.13776950553030304</v>
      </c>
      <c r="D138" s="21">
        <f>AVERAGE(((AB138*($AB$3/AB$3))/(AC138*($AB$3/AC$3)))-1,((AC138*($AB$3/AC$3))/(AD138*($AB$3/AD$3)))-1,((AD138*($AB$3/AD$3))/(AE138*($AB$3/AE$3)))-1,((AE138*($AB$3/AE$3))/(AF138*($AB$3/AF$3)))-1,((AF138*($AB$3/AF$3))/(AG138*($AB$3/AG$3)))-1,((AG138*($AB$3/AG$3))/(AH138*($AB$3/AH$3)))-1,((AH138*($AB$3/AH$3))/(AI138*($AB$3/AI$3)))-1)</f>
        <v>0.3835763619088613</v>
      </c>
      <c r="E138" s="50">
        <f t="shared" si="128"/>
        <v>9</v>
      </c>
      <c r="G138" s="18">
        <f>+T138/Z138</f>
        <v>-4.4849505530303028E-2</v>
      </c>
      <c r="H138" s="1">
        <f>+L138</f>
        <v>1.34</v>
      </c>
      <c r="I138" s="18">
        <f>+G138-(H138*0.08)</f>
        <v>-0.15204950553030303</v>
      </c>
      <c r="J138" s="18">
        <f t="shared" si="138"/>
        <v>0.27623636346963459</v>
      </c>
      <c r="K138" s="19">
        <f>AVERAGE((V138-W138)/W138*100,(W138-X138)/X138*100,(X138-Y138)/Y138*100)</f>
        <v>9.4129385454784753</v>
      </c>
      <c r="L138">
        <v>1.34</v>
      </c>
      <c r="M138">
        <v>10</v>
      </c>
      <c r="O138" s="27">
        <v>2180.9922700000002</v>
      </c>
      <c r="P138" s="27">
        <v>621.33600000000001</v>
      </c>
      <c r="Q138" s="27">
        <v>-1682.211</v>
      </c>
      <c r="R138" s="27">
        <v>-2365.56</v>
      </c>
      <c r="S138" s="27">
        <v>-4674.692</v>
      </c>
      <c r="T138" s="28">
        <f>AVERAGE(O138:S138)</f>
        <v>-1184.026946</v>
      </c>
      <c r="V138" s="24">
        <v>28778</v>
      </c>
      <c r="W138" s="24">
        <v>23428</v>
      </c>
      <c r="X138" s="24">
        <v>29869</v>
      </c>
      <c r="Y138" s="24">
        <v>23525</v>
      </c>
      <c r="Z138" s="23">
        <f>AVERAGE(V138:Y138)</f>
        <v>26400</v>
      </c>
      <c r="AB138" s="3">
        <v>37281</v>
      </c>
      <c r="AC138" s="3">
        <v>31877</v>
      </c>
      <c r="AD138" s="3">
        <v>17455</v>
      </c>
      <c r="AE138" s="31">
        <v>11139</v>
      </c>
      <c r="AF138" s="31">
        <v>13000</v>
      </c>
      <c r="AG138" s="31">
        <v>10433</v>
      </c>
      <c r="AH138" s="31">
        <v>7932</v>
      </c>
      <c r="AI138" s="31">
        <v>3845</v>
      </c>
      <c r="AT138">
        <v>41955</v>
      </c>
      <c r="AU138">
        <v>37281</v>
      </c>
      <c r="AV138">
        <v>31877</v>
      </c>
      <c r="AW138">
        <v>17455</v>
      </c>
      <c r="AX138">
        <v>11139</v>
      </c>
      <c r="AZ138" s="19">
        <f>AVERAGE(AT138:AX138)</f>
        <v>27941.4</v>
      </c>
      <c r="BB138" s="32" t="s">
        <v>161</v>
      </c>
      <c r="BC138" t="s">
        <v>233</v>
      </c>
      <c r="BD138" s="18" t="e">
        <f t="shared" si="136"/>
        <v>#DIV/0!</v>
      </c>
      <c r="BF138" t="s">
        <v>52</v>
      </c>
      <c r="BG138">
        <v>151526883328</v>
      </c>
      <c r="BH138">
        <v>71.959999999999994</v>
      </c>
      <c r="BI138" t="s">
        <v>75</v>
      </c>
    </row>
    <row r="139" spans="1:61" ht="15.45" customHeight="1" x14ac:dyDescent="0.3">
      <c r="A139" s="4" t="s">
        <v>223</v>
      </c>
      <c r="B139" s="4" t="s">
        <v>223</v>
      </c>
      <c r="C139" s="21">
        <f>AVERAGE(C126:C138)</f>
        <v>6.0671934359362453E-2</v>
      </c>
      <c r="D139" s="21">
        <f>AVERAGE(D126:D138)</f>
        <v>0.18170600693111971</v>
      </c>
      <c r="E139" s="50">
        <f>AVERAGE(E126:E138)</f>
        <v>16.983846153846152</v>
      </c>
    </row>
    <row r="140" spans="1:61" ht="15.45" customHeight="1" x14ac:dyDescent="0.3">
      <c r="C140" s="21"/>
      <c r="E140" s="54"/>
      <c r="G140" s="18"/>
      <c r="H140" s="1"/>
      <c r="I140" s="18"/>
      <c r="K140" s="19"/>
      <c r="Z140" s="23"/>
      <c r="AZ140" s="19"/>
      <c r="BB140" s="35"/>
    </row>
    <row r="141" spans="1:61" ht="15.45" customHeight="1" x14ac:dyDescent="0.3">
      <c r="C141" s="21"/>
      <c r="E141" s="54"/>
      <c r="G141" s="18"/>
      <c r="H141" s="1"/>
      <c r="I141" s="18"/>
      <c r="K141" s="19"/>
      <c r="Z141" s="23"/>
      <c r="AZ141" s="19"/>
      <c r="BB141" s="35"/>
    </row>
    <row r="142" spans="1:61" ht="15.45" customHeight="1" x14ac:dyDescent="0.3">
      <c r="C142" s="21"/>
      <c r="E142" s="54"/>
      <c r="G142" s="18"/>
      <c r="H142" s="1"/>
      <c r="I142" s="18"/>
      <c r="K142" s="19"/>
      <c r="Z142" s="23"/>
      <c r="AZ142" s="19"/>
      <c r="BB142" s="35"/>
    </row>
  </sheetData>
  <mergeCells count="4">
    <mergeCell ref="G1:I1"/>
    <mergeCell ref="O1:T1"/>
    <mergeCell ref="V1:Z1"/>
    <mergeCell ref="AT1:AZ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563C4-E5BF-4367-AC72-F7274E0CC9AD}">
  <dimension ref="A1:E49"/>
  <sheetViews>
    <sheetView workbookViewId="0">
      <selection activeCell="B34" sqref="B34"/>
    </sheetView>
  </sheetViews>
  <sheetFormatPr defaultRowHeight="14.4" x14ac:dyDescent="0.3"/>
  <cols>
    <col min="1" max="2" width="40.5546875" customWidth="1"/>
    <col min="3" max="3" width="5.88671875" customWidth="1"/>
    <col min="4" max="4" width="7.33203125" style="72" customWidth="1"/>
    <col min="5" max="5" width="6.6640625" style="69" customWidth="1"/>
  </cols>
  <sheetData>
    <row r="1" spans="1:5" s="4" customFormat="1" ht="40.950000000000003" customHeight="1" x14ac:dyDescent="0.3">
      <c r="A1" s="20" t="s">
        <v>70</v>
      </c>
      <c r="B1" s="20"/>
      <c r="C1" s="66" t="s">
        <v>391</v>
      </c>
      <c r="D1" s="71" t="s">
        <v>276</v>
      </c>
      <c r="E1" s="67" t="s">
        <v>390</v>
      </c>
    </row>
    <row r="2" spans="1:5" s="4" customFormat="1" ht="15.45" customHeight="1" thickBot="1" x14ac:dyDescent="0.35">
      <c r="A2"/>
      <c r="B2"/>
      <c r="D2" s="71"/>
      <c r="E2" s="68"/>
    </row>
    <row r="3" spans="1:5" ht="15.45" customHeight="1" x14ac:dyDescent="0.3">
      <c r="A3" t="s">
        <v>2</v>
      </c>
      <c r="C3" s="18">
        <v>-6.5054287781276726E-2</v>
      </c>
      <c r="D3" s="72">
        <v>3.9241899007486092E-3</v>
      </c>
      <c r="E3" s="70">
        <v>0.60000000000000009</v>
      </c>
    </row>
    <row r="4" spans="1:5" ht="15.45" customHeight="1" x14ac:dyDescent="0.3">
      <c r="A4" t="s">
        <v>402</v>
      </c>
      <c r="C4" s="18">
        <v>3.1851456987457033E-2</v>
      </c>
      <c r="D4" s="72">
        <v>2.364225850865902E-2</v>
      </c>
      <c r="E4" s="70">
        <v>-0.19999999999999996</v>
      </c>
    </row>
    <row r="5" spans="1:5" ht="15.45" customHeight="1" x14ac:dyDescent="0.3">
      <c r="A5" t="s">
        <v>403</v>
      </c>
      <c r="C5" s="18">
        <v>-3.0894948672985104E-2</v>
      </c>
      <c r="D5" s="72">
        <v>-5.7375537931670826E-3</v>
      </c>
      <c r="E5" s="70">
        <v>2.21</v>
      </c>
    </row>
    <row r="6" spans="1:5" ht="15.45" customHeight="1" x14ac:dyDescent="0.3">
      <c r="A6" t="s">
        <v>11</v>
      </c>
      <c r="C6" s="18">
        <v>0.11252603191063448</v>
      </c>
      <c r="D6" s="72">
        <v>0.45267082881892068</v>
      </c>
      <c r="E6" s="70">
        <v>16.100000000000001</v>
      </c>
    </row>
    <row r="7" spans="1:5" ht="15.45" customHeight="1" x14ac:dyDescent="0.3">
      <c r="A7" t="s">
        <v>404</v>
      </c>
      <c r="C7" s="18">
        <v>-1.8507968880585396E-2</v>
      </c>
      <c r="D7" s="72">
        <v>-2.4893166673543445E-2</v>
      </c>
      <c r="E7" s="70">
        <v>0.19999999999999996</v>
      </c>
    </row>
    <row r="8" spans="1:5" ht="15.45" customHeight="1" x14ac:dyDescent="0.3">
      <c r="A8" t="s">
        <v>405</v>
      </c>
      <c r="C8" s="18">
        <v>9.9848448388308669E-2</v>
      </c>
      <c r="D8" s="72">
        <v>-2.5467488087644506E-2</v>
      </c>
      <c r="E8" s="70">
        <v>10</v>
      </c>
    </row>
    <row r="9" spans="1:5" ht="15.45" customHeight="1" x14ac:dyDescent="0.3">
      <c r="A9" t="s">
        <v>406</v>
      </c>
      <c r="C9" s="18">
        <v>0.11114358671308622</v>
      </c>
      <c r="D9" s="72">
        <v>-1.373236209691554E-2</v>
      </c>
      <c r="E9" s="70">
        <v>6.36</v>
      </c>
    </row>
    <row r="10" spans="1:5" ht="15.45" customHeight="1" x14ac:dyDescent="0.3">
      <c r="A10" t="s">
        <v>407</v>
      </c>
      <c r="C10" s="18">
        <v>1.1254212178651142E-2</v>
      </c>
      <c r="D10" s="72">
        <v>4.1550705336138912E-3</v>
      </c>
      <c r="E10" s="70">
        <v>4.2</v>
      </c>
    </row>
    <row r="11" spans="1:5" ht="15.45" customHeight="1" x14ac:dyDescent="0.3">
      <c r="A11" t="s">
        <v>7</v>
      </c>
      <c r="C11" s="18">
        <v>3.8890182087494896E-2</v>
      </c>
      <c r="D11" s="72">
        <v>0.19829442079433374</v>
      </c>
      <c r="E11" s="70">
        <v>9.8000000000000007</v>
      </c>
    </row>
    <row r="12" spans="1:5" ht="15.45" customHeight="1" x14ac:dyDescent="0.3">
      <c r="A12" t="s">
        <v>408</v>
      </c>
      <c r="C12" s="18">
        <v>7.1440771823891996E-2</v>
      </c>
      <c r="D12" s="72">
        <v>0.19930641322950521</v>
      </c>
      <c r="E12" s="70">
        <v>10</v>
      </c>
    </row>
    <row r="13" spans="1:5" ht="15.45" customHeight="1" x14ac:dyDescent="0.3">
      <c r="A13" t="s">
        <v>409</v>
      </c>
      <c r="C13" s="18">
        <v>0.1141108945347106</v>
      </c>
      <c r="D13" s="72">
        <v>5.7327474225181828E-2</v>
      </c>
      <c r="E13" s="70">
        <v>2.2000000000000002</v>
      </c>
    </row>
    <row r="14" spans="1:5" ht="15.45" customHeight="1" x14ac:dyDescent="0.3">
      <c r="A14" t="s">
        <v>410</v>
      </c>
      <c r="C14" s="18">
        <v>0.40590606421247294</v>
      </c>
      <c r="D14" s="72">
        <v>0.25072368775573722</v>
      </c>
      <c r="E14" s="70">
        <v>9</v>
      </c>
    </row>
    <row r="15" spans="1:5" ht="15.45" customHeight="1" x14ac:dyDescent="0.3">
      <c r="A15" t="s">
        <v>411</v>
      </c>
      <c r="C15" s="18">
        <v>0.10329045185610758</v>
      </c>
      <c r="D15" s="72">
        <v>1.5528746481528077E-2</v>
      </c>
      <c r="E15" s="70">
        <v>19</v>
      </c>
    </row>
    <row r="16" spans="1:5" ht="15.45" customHeight="1" x14ac:dyDescent="0.3">
      <c r="A16" t="s">
        <v>412</v>
      </c>
      <c r="C16" s="18">
        <v>7.9152787656552454E-2</v>
      </c>
      <c r="D16" s="72">
        <v>6.7358966673253026E-3</v>
      </c>
      <c r="E16" s="70">
        <v>5.6</v>
      </c>
    </row>
    <row r="17" spans="1:5" ht="15.45" customHeight="1" x14ac:dyDescent="0.3">
      <c r="A17" t="s">
        <v>413</v>
      </c>
      <c r="C17" s="18">
        <v>0.34707155549072632</v>
      </c>
      <c r="D17" s="72">
        <v>5.8232655405683842E-2</v>
      </c>
      <c r="E17" s="70">
        <v>31</v>
      </c>
    </row>
    <row r="18" spans="1:5" ht="15.45" customHeight="1" x14ac:dyDescent="0.3">
      <c r="A18" t="s">
        <v>414</v>
      </c>
      <c r="C18" s="18">
        <v>-4.7647282264461903E-2</v>
      </c>
      <c r="D18" s="72">
        <v>-7.9497676259923253E-2</v>
      </c>
      <c r="E18" s="70">
        <v>-1.0000000000000009E-2</v>
      </c>
    </row>
    <row r="19" spans="1:5" ht="15.45" customHeight="1" x14ac:dyDescent="0.3">
      <c r="A19" t="s">
        <v>35</v>
      </c>
      <c r="C19" s="18">
        <v>-1.8151812302380159E-2</v>
      </c>
      <c r="D19" s="72">
        <v>-6.6686601718876873E-2</v>
      </c>
      <c r="E19" s="70">
        <v>5</v>
      </c>
    </row>
    <row r="20" spans="1:5" ht="15.45" customHeight="1" x14ac:dyDescent="0.3">
      <c r="A20" t="s">
        <v>415</v>
      </c>
      <c r="C20" s="18">
        <v>7.2430175655876616E-2</v>
      </c>
      <c r="D20" s="72">
        <v>-1.2753441936439769E-2</v>
      </c>
      <c r="E20" s="70">
        <v>13</v>
      </c>
    </row>
    <row r="21" spans="1:5" ht="15.45" customHeight="1" x14ac:dyDescent="0.3">
      <c r="A21" t="s">
        <v>416</v>
      </c>
      <c r="C21" s="18">
        <v>0.88148274356975831</v>
      </c>
      <c r="D21" s="72">
        <v>0.3163017454968573</v>
      </c>
      <c r="E21" s="70">
        <v>22.5</v>
      </c>
    </row>
    <row r="22" spans="1:5" ht="15.45" customHeight="1" x14ac:dyDescent="0.3">
      <c r="A22" t="s">
        <v>417</v>
      </c>
      <c r="C22" s="18">
        <v>0.24495763583614372</v>
      </c>
      <c r="D22" s="72">
        <v>0.15850413890871651</v>
      </c>
      <c r="E22" s="70">
        <v>5.64</v>
      </c>
    </row>
    <row r="23" spans="1:5" ht="15.45" customHeight="1" x14ac:dyDescent="0.3">
      <c r="A23" t="s">
        <v>418</v>
      </c>
      <c r="C23" s="18">
        <v>0.22182898748545132</v>
      </c>
      <c r="D23" s="72">
        <v>0.30798320353084913</v>
      </c>
      <c r="E23" s="70">
        <v>4.42</v>
      </c>
    </row>
    <row r="27" spans="1:5" x14ac:dyDescent="0.3">
      <c r="A27" t="s">
        <v>279</v>
      </c>
      <c r="B27" t="s">
        <v>419</v>
      </c>
      <c r="C27" s="47">
        <v>-6.5054287781276726E-2</v>
      </c>
      <c r="D27" s="72">
        <v>3.9241899007486092E-3</v>
      </c>
      <c r="E27" s="69">
        <v>0.60000000000000009</v>
      </c>
    </row>
    <row r="28" spans="1:5" x14ac:dyDescent="0.3">
      <c r="A28" t="s">
        <v>280</v>
      </c>
      <c r="B28" t="s">
        <v>420</v>
      </c>
      <c r="C28" s="47">
        <v>5.2115321639777223E-2</v>
      </c>
      <c r="D28" s="72">
        <v>7.7890372220856832E-2</v>
      </c>
      <c r="E28" s="69">
        <v>1</v>
      </c>
    </row>
    <row r="29" spans="1:5" x14ac:dyDescent="0.3">
      <c r="A29" t="s">
        <v>281</v>
      </c>
      <c r="B29" t="s">
        <v>421</v>
      </c>
      <c r="C29" s="47">
        <v>8.2879033855508932E-2</v>
      </c>
      <c r="D29" s="72">
        <v>-1.2814910205474017E-2</v>
      </c>
      <c r="E29" s="69">
        <v>6.61</v>
      </c>
    </row>
    <row r="30" spans="1:5" x14ac:dyDescent="0.3">
      <c r="A30" t="s">
        <v>283</v>
      </c>
      <c r="B30" t="s">
        <v>422</v>
      </c>
      <c r="C30" s="47">
        <v>-2.7834800929942061E-2</v>
      </c>
      <c r="D30" s="72">
        <v>3.755874543815492E-2</v>
      </c>
      <c r="E30" s="69">
        <v>0.34000000000000008</v>
      </c>
    </row>
    <row r="31" spans="1:5" x14ac:dyDescent="0.3">
      <c r="A31" t="s">
        <v>284</v>
      </c>
      <c r="B31" t="s">
        <v>423</v>
      </c>
      <c r="C31" s="47">
        <v>2.7400112482369537E-2</v>
      </c>
      <c r="D31" s="72">
        <v>-2.2784634997092702E-2</v>
      </c>
      <c r="E31" s="69">
        <v>1.9300000000000002</v>
      </c>
    </row>
    <row r="32" spans="1:5" x14ac:dyDescent="0.3">
      <c r="A32" t="s">
        <v>285</v>
      </c>
      <c r="B32" t="s">
        <v>424</v>
      </c>
      <c r="C32" s="47">
        <v>9.446584078697709E-3</v>
      </c>
      <c r="D32" s="72">
        <v>-4.2761332466475246E-2</v>
      </c>
      <c r="E32" s="69">
        <v>1.85</v>
      </c>
    </row>
    <row r="33" spans="1:5" x14ac:dyDescent="0.3">
      <c r="A33" t="s">
        <v>282</v>
      </c>
      <c r="B33" t="s">
        <v>438</v>
      </c>
      <c r="C33" s="47">
        <v>-9.8567114770782255E-2</v>
      </c>
      <c r="D33" s="72">
        <v>-2.9503190497806829E-2</v>
      </c>
      <c r="E33" s="69">
        <v>0.1399999999999999</v>
      </c>
    </row>
    <row r="34" spans="1:5" x14ac:dyDescent="0.3">
      <c r="A34" t="s">
        <v>290</v>
      </c>
      <c r="B34" t="s">
        <v>425</v>
      </c>
      <c r="C34" s="47">
        <v>3.1851456987457033E-2</v>
      </c>
      <c r="D34" s="72">
        <v>2.364225850865902E-2</v>
      </c>
      <c r="E34" s="69">
        <v>-0.19999999999999996</v>
      </c>
    </row>
    <row r="35" spans="1:5" x14ac:dyDescent="0.3">
      <c r="A35" t="s">
        <v>286</v>
      </c>
      <c r="B35" t="s">
        <v>426</v>
      </c>
      <c r="C35" s="47">
        <v>-2.4454095752312818E-2</v>
      </c>
      <c r="D35" s="72">
        <v>-9.1574143992286475E-3</v>
      </c>
      <c r="E35" s="69">
        <v>1.0699999999999998</v>
      </c>
    </row>
    <row r="36" spans="1:5" x14ac:dyDescent="0.3">
      <c r="A36" t="s">
        <v>287</v>
      </c>
      <c r="B36" t="s">
        <v>427</v>
      </c>
      <c r="C36" s="47">
        <v>-2.1403064192309203E-2</v>
      </c>
      <c r="D36" s="72">
        <v>-1.6309634039146982E-3</v>
      </c>
      <c r="E36" s="69">
        <v>0.58000000000000007</v>
      </c>
    </row>
    <row r="37" spans="1:5" x14ac:dyDescent="0.3">
      <c r="A37" t="s">
        <v>288</v>
      </c>
      <c r="B37" t="s">
        <v>428</v>
      </c>
      <c r="C37" s="47">
        <v>-1.5504035380212715E-2</v>
      </c>
      <c r="D37" s="72">
        <v>4.213824882635845E-2</v>
      </c>
      <c r="E37" s="69">
        <v>2.6</v>
      </c>
    </row>
    <row r="38" spans="1:5" x14ac:dyDescent="0.3">
      <c r="A38" t="s">
        <v>289</v>
      </c>
      <c r="B38" t="s">
        <v>429</v>
      </c>
      <c r="C38" s="47">
        <v>-1.6784298828649999E-2</v>
      </c>
      <c r="D38" s="72">
        <v>1.8199936246769764E-2</v>
      </c>
      <c r="E38" s="69">
        <v>1.6</v>
      </c>
    </row>
    <row r="39" spans="1:5" x14ac:dyDescent="0.3">
      <c r="C39" s="47"/>
    </row>
    <row r="40" spans="1:5" x14ac:dyDescent="0.3">
      <c r="C40" s="47"/>
    </row>
    <row r="41" spans="1:5" x14ac:dyDescent="0.3">
      <c r="C41" s="47"/>
    </row>
    <row r="42" spans="1:5" x14ac:dyDescent="0.3">
      <c r="A42" t="s">
        <v>292</v>
      </c>
      <c r="B42" t="s">
        <v>430</v>
      </c>
      <c r="C42" s="47">
        <v>-3.0894948672985104E-2</v>
      </c>
      <c r="D42" s="72">
        <v>-5.7375537931670826E-3</v>
      </c>
      <c r="E42" s="69">
        <v>2.21</v>
      </c>
    </row>
    <row r="43" spans="1:5" x14ac:dyDescent="0.3">
      <c r="A43" t="s">
        <v>293</v>
      </c>
      <c r="B43" t="s">
        <v>431</v>
      </c>
      <c r="C43" s="47">
        <v>-4.0690530445096441E-2</v>
      </c>
      <c r="D43" s="72">
        <v>-1.32074439978071E-2</v>
      </c>
      <c r="E43" s="69">
        <v>-7.999999999999996E-2</v>
      </c>
    </row>
    <row r="44" spans="1:5" x14ac:dyDescent="0.3">
      <c r="A44" t="s">
        <v>294</v>
      </c>
      <c r="B44" t="s">
        <v>432</v>
      </c>
      <c r="C44" s="47">
        <v>0.11252603191063448</v>
      </c>
      <c r="D44" s="72">
        <v>0.45267082881892068</v>
      </c>
      <c r="E44" s="69">
        <v>16.100000000000001</v>
      </c>
    </row>
    <row r="45" spans="1:5" x14ac:dyDescent="0.3">
      <c r="A45" t="s">
        <v>295</v>
      </c>
      <c r="B45" t="s">
        <v>433</v>
      </c>
      <c r="C45" s="47">
        <v>-3.2959876119006346E-3</v>
      </c>
      <c r="D45" s="72">
        <v>-6.0137592505993933E-3</v>
      </c>
      <c r="E45" s="69">
        <v>-9.9999999999999978E-2</v>
      </c>
    </row>
    <row r="46" spans="1:5" x14ac:dyDescent="0.3">
      <c r="A46" t="s">
        <v>291</v>
      </c>
      <c r="B46" t="s">
        <v>434</v>
      </c>
      <c r="C46" s="47">
        <v>4.065884954637719E-2</v>
      </c>
      <c r="D46" s="72">
        <v>3.09491624630421E-2</v>
      </c>
      <c r="E46" s="69">
        <v>4.4000000000000004</v>
      </c>
    </row>
    <row r="47" spans="1:5" x14ac:dyDescent="0.3">
      <c r="A47" t="s">
        <v>296</v>
      </c>
      <c r="B47" t="s">
        <v>435</v>
      </c>
      <c r="C47" s="47">
        <v>-0.14042372890807298</v>
      </c>
      <c r="D47" s="72">
        <v>-2.8719474836670322E-2</v>
      </c>
      <c r="E47" s="69">
        <v>0.5</v>
      </c>
    </row>
    <row r="48" spans="1:5" x14ac:dyDescent="0.3">
      <c r="A48" t="s">
        <v>297</v>
      </c>
      <c r="B48" t="s">
        <v>436</v>
      </c>
      <c r="C48" s="47">
        <v>1.5642475122326679E-2</v>
      </c>
      <c r="D48" s="72">
        <v>6.0609561925816235E-3</v>
      </c>
      <c r="E48" s="69">
        <v>2.4</v>
      </c>
    </row>
    <row r="49" spans="1:5" x14ac:dyDescent="0.3">
      <c r="A49" t="s">
        <v>298</v>
      </c>
      <c r="B49" t="s">
        <v>437</v>
      </c>
      <c r="C49" s="47">
        <v>9.6189160846326852E-2</v>
      </c>
      <c r="D49" s="72">
        <v>1.6393738901023202E-2</v>
      </c>
      <c r="E49" s="69">
        <v>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Charts</vt:lpstr>
      </vt:variant>
      <vt:variant>
        <vt:i4>21</vt:i4>
      </vt:variant>
    </vt:vector>
  </HeadingPairs>
  <TitlesOfParts>
    <vt:vector size="24" baseType="lpstr">
      <vt:lpstr>Segm</vt:lpstr>
      <vt:lpstr>EVA</vt:lpstr>
      <vt:lpstr>EVA2</vt:lpstr>
      <vt:lpstr>EAMU esp</vt:lpstr>
      <vt:lpstr>EAMU eng</vt:lpstr>
      <vt:lpstr>MAD esp</vt:lpstr>
      <vt:lpstr>MAD eng</vt:lpstr>
      <vt:lpstr>Tran esp</vt:lpstr>
      <vt:lpstr>Tran eng</vt:lpstr>
      <vt:lpstr>Comm s</vt:lpstr>
      <vt:lpstr>Comm e</vt:lpstr>
      <vt:lpstr>Cons s</vt:lpstr>
      <vt:lpstr>Cons e</vt:lpstr>
      <vt:lpstr>Ret s</vt:lpstr>
      <vt:lpstr>Ret e</vt:lpstr>
      <vt:lpstr>Heal e</vt:lpstr>
      <vt:lpstr>Heal s</vt:lpstr>
      <vt:lpstr>Leis e</vt:lpstr>
      <vt:lpstr>Leis s</vt:lpstr>
      <vt:lpstr>ITC e</vt:lpstr>
      <vt:lpstr>ITC s</vt:lpstr>
      <vt:lpstr>Soft e</vt:lpstr>
      <vt:lpstr>Soft s</vt:lpstr>
      <vt:lpstr>Segments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Sawgrass Lenovo</dc:creator>
  <cp:lastModifiedBy>Sawgrass Lenovo</cp:lastModifiedBy>
  <dcterms:created xsi:type="dcterms:W3CDTF">2024-11-30T19:35:27Z</dcterms:created>
  <dcterms:modified xsi:type="dcterms:W3CDTF">2025-10-23T00:40:28Z</dcterms:modified>
</cp:coreProperties>
</file>